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3"/>
  </bookViews>
  <sheets>
    <sheet name="Карта расчета Standart" sheetId="1" r:id="rId1"/>
    <sheet name="Standart" sheetId="2" r:id="rId2"/>
    <sheet name="Распашка" sheetId="3" r:id="rId3"/>
    <sheet name="Карта расчёта узкая" sheetId="4" r:id="rId4"/>
    <sheet name="Узкая" sheetId="5" r:id="rId5"/>
    <sheet name="Карта расчета ОРК" sheetId="6" r:id="rId6"/>
    <sheet name="Подвесная" sheetId="7" r:id="rId7"/>
  </sheets>
  <definedNames>
    <definedName name="_xlnm.Print_Area" localSheetId="0">'Карта расчета Standart'!$A$1:$R$44</definedName>
    <definedName name="_xlnm.Print_Area" localSheetId="2">'Распашка'!$A$1:$M$55</definedName>
  </definedNames>
  <calcPr fullCalcOnLoad="1"/>
</workbook>
</file>

<file path=xl/sharedStrings.xml><?xml version="1.0" encoding="utf-8"?>
<sst xmlns="http://schemas.openxmlformats.org/spreadsheetml/2006/main" count="330" uniqueCount="109">
  <si>
    <t>Раздвижная</t>
  </si>
  <si>
    <r>
      <t>Н</t>
    </r>
    <r>
      <rPr>
        <sz val="10"/>
        <rFont val="Arial Cyr"/>
        <family val="2"/>
      </rPr>
      <t>п - высота проема</t>
    </r>
  </si>
  <si>
    <r>
      <t>Н</t>
    </r>
    <r>
      <rPr>
        <sz val="10"/>
        <rFont val="Arial Cyr"/>
        <family val="2"/>
      </rPr>
      <t>д - высота створки</t>
    </r>
  </si>
  <si>
    <r>
      <t>L</t>
    </r>
    <r>
      <rPr>
        <sz val="10"/>
        <rFont val="Arial Cyr"/>
        <family val="2"/>
      </rPr>
      <t>п - ширина проема</t>
    </r>
  </si>
  <si>
    <r>
      <t>L</t>
    </r>
    <r>
      <rPr>
        <sz val="10"/>
        <rFont val="Arial Cyr"/>
        <family val="2"/>
      </rPr>
      <t xml:space="preserve"> - ширина створки</t>
    </r>
  </si>
  <si>
    <t>ПГВ - профиль горизонтальный верхний</t>
  </si>
  <si>
    <t>ПГН - профиль горизонтальный нижний</t>
  </si>
  <si>
    <t>Р - раделитель горизонтальный</t>
  </si>
  <si>
    <r>
      <t>N</t>
    </r>
    <r>
      <rPr>
        <sz val="10"/>
        <rFont val="Arial Cyr"/>
        <family val="2"/>
      </rPr>
      <t xml:space="preserve"> - колличество створок</t>
    </r>
  </si>
  <si>
    <t>Разделитель забирает от высоты или ширины заполнения при комбинациях</t>
  </si>
  <si>
    <t>ДСП/ ДСП</t>
  </si>
  <si>
    <t>ДСП/ Стекло</t>
  </si>
  <si>
    <t>Стекло/ Стекло</t>
  </si>
  <si>
    <t>Простой</t>
  </si>
  <si>
    <t>Усилинный</t>
  </si>
  <si>
    <r>
      <t xml:space="preserve">Перехлест дверей равен ширине профиля, </t>
    </r>
    <r>
      <rPr>
        <b/>
        <sz val="10"/>
        <rFont val="Arial Cyr"/>
        <family val="2"/>
      </rPr>
      <t>Ш</t>
    </r>
    <r>
      <rPr>
        <sz val="10"/>
        <rFont val="Arial Cyr"/>
        <family val="2"/>
      </rPr>
      <t>профиля</t>
    </r>
  </si>
  <si>
    <t>Раздвижка</t>
  </si>
  <si>
    <t>Распашка</t>
  </si>
  <si>
    <r>
      <t>= (</t>
    </r>
    <r>
      <rPr>
        <b/>
        <sz val="10"/>
        <rFont val="Arial Cyr"/>
        <family val="2"/>
      </rPr>
      <t>L</t>
    </r>
    <r>
      <rPr>
        <sz val="10"/>
        <rFont val="Arial Cyr"/>
        <family val="2"/>
      </rPr>
      <t xml:space="preserve">п + </t>
    </r>
    <r>
      <rPr>
        <b/>
        <sz val="10"/>
        <rFont val="Arial Cyr"/>
        <family val="2"/>
      </rPr>
      <t>Ш</t>
    </r>
    <r>
      <rPr>
        <sz val="10"/>
        <rFont val="Arial Cyr"/>
        <family val="2"/>
      </rPr>
      <t>профиля x (</t>
    </r>
    <r>
      <rPr>
        <b/>
        <sz val="10"/>
        <rFont val="Arial Cyr"/>
        <family val="2"/>
      </rPr>
      <t xml:space="preserve">N </t>
    </r>
    <r>
      <rPr>
        <sz val="10"/>
        <rFont val="Arial Cyr"/>
        <family val="2"/>
      </rPr>
      <t>- 1))/</t>
    </r>
    <r>
      <rPr>
        <b/>
        <sz val="10"/>
        <rFont val="Arial Cyr"/>
        <family val="2"/>
      </rPr>
      <t>N</t>
    </r>
  </si>
  <si>
    <t>Двери</t>
  </si>
  <si>
    <t>Раздвижные</t>
  </si>
  <si>
    <t>Распашные</t>
  </si>
  <si>
    <t>С треком</t>
  </si>
  <si>
    <t>Модель профиля</t>
  </si>
  <si>
    <t>С</t>
  </si>
  <si>
    <r>
      <t xml:space="preserve">Высота двери, </t>
    </r>
    <r>
      <rPr>
        <b/>
        <sz val="10"/>
        <rFont val="Arial Cyr"/>
        <family val="2"/>
      </rPr>
      <t>Н</t>
    </r>
    <r>
      <rPr>
        <sz val="10"/>
        <rFont val="Arial Cyr"/>
        <family val="2"/>
      </rPr>
      <t>д</t>
    </r>
  </si>
  <si>
    <t>Длина ПГВ, ПГН, Р</t>
  </si>
  <si>
    <t>Lд-50</t>
  </si>
  <si>
    <t>Lд-62</t>
  </si>
  <si>
    <t>Lд-118</t>
  </si>
  <si>
    <t>Lд-36</t>
  </si>
  <si>
    <t>Размер заполнения по высоте</t>
  </si>
  <si>
    <t>ДСП</t>
  </si>
  <si>
    <t>Стекло</t>
  </si>
  <si>
    <t>Размер заполнения по ширине</t>
  </si>
  <si>
    <t>Lд-48</t>
  </si>
  <si>
    <t>Lд-104</t>
  </si>
  <si>
    <r>
      <t xml:space="preserve">Высота проема,  </t>
    </r>
    <r>
      <rPr>
        <b/>
        <sz val="10"/>
        <rFont val="Arial Cyr"/>
        <family val="2"/>
      </rPr>
      <t>Нп</t>
    </r>
  </si>
  <si>
    <r>
      <t xml:space="preserve">Ширина проема, </t>
    </r>
    <r>
      <rPr>
        <b/>
        <sz val="10"/>
        <rFont val="Arial Cyr"/>
        <family val="2"/>
      </rPr>
      <t>Lп</t>
    </r>
    <r>
      <rPr>
        <sz val="10"/>
        <rFont val="Arial Cyr"/>
        <family val="2"/>
      </rPr>
      <t xml:space="preserve"> </t>
    </r>
  </si>
  <si>
    <r>
      <t xml:space="preserve">Кол. створок, </t>
    </r>
    <r>
      <rPr>
        <b/>
        <sz val="10"/>
        <rFont val="Arial Cyr"/>
        <family val="2"/>
      </rPr>
      <t>Nс</t>
    </r>
  </si>
  <si>
    <r>
      <t xml:space="preserve">Длина верхнего и нижнего треков, </t>
    </r>
    <r>
      <rPr>
        <b/>
        <sz val="10"/>
        <rFont val="Arial Cyr"/>
        <family val="2"/>
      </rPr>
      <t>Lт</t>
    </r>
  </si>
  <si>
    <t xml:space="preserve">                                                                            Размер створок</t>
  </si>
  <si>
    <t>Марка профиля для вертикальных ручек</t>
  </si>
  <si>
    <r>
      <t xml:space="preserve">Высота створок, </t>
    </r>
    <r>
      <rPr>
        <b/>
        <sz val="10"/>
        <rFont val="Arial Cyr"/>
        <family val="2"/>
      </rPr>
      <t>Нд</t>
    </r>
  </si>
  <si>
    <r>
      <t xml:space="preserve">Длина вертикального разделителя, </t>
    </r>
    <r>
      <rPr>
        <b/>
        <sz val="10"/>
        <rFont val="Arial Cyr"/>
        <family val="2"/>
      </rPr>
      <t>Нр</t>
    </r>
  </si>
  <si>
    <r>
      <t xml:space="preserve">Ширина, </t>
    </r>
    <r>
      <rPr>
        <b/>
        <sz val="10"/>
        <rFont val="Arial Cyr"/>
        <family val="2"/>
      </rPr>
      <t>Lд</t>
    </r>
  </si>
  <si>
    <t>Размеры заполнения по проему в створках</t>
  </si>
  <si>
    <t>Тип заполнения</t>
  </si>
  <si>
    <t>Простые горизонтальные разделители</t>
  </si>
  <si>
    <r>
      <t>Стекло, зеркало,</t>
    </r>
    <r>
      <rPr>
        <b/>
        <sz val="10"/>
        <rFont val="Arial Cyr"/>
        <family val="2"/>
      </rPr>
      <t xml:space="preserve"> Lз</t>
    </r>
  </si>
  <si>
    <r>
      <t>ДСП, панели без уплотнителя,</t>
    </r>
    <r>
      <rPr>
        <b/>
        <sz val="10"/>
        <rFont val="Arial Cyr"/>
        <family val="2"/>
      </rPr>
      <t xml:space="preserve"> Lдсп</t>
    </r>
  </si>
  <si>
    <t>Усиленные горизонтальные разделители</t>
  </si>
  <si>
    <r>
      <t xml:space="preserve">Кол. горизонтальных разделителей, </t>
    </r>
    <r>
      <rPr>
        <b/>
        <sz val="10"/>
        <rFont val="Arial Cyr"/>
        <family val="2"/>
      </rPr>
      <t>Nгр</t>
    </r>
  </si>
  <si>
    <r>
      <t xml:space="preserve">Кол. вертикальных разделителей, </t>
    </r>
    <r>
      <rPr>
        <b/>
        <sz val="10"/>
        <rFont val="Arial Cyr"/>
        <family val="2"/>
      </rPr>
      <t>Nвр</t>
    </r>
  </si>
  <si>
    <r>
      <t xml:space="preserve">Стекло, зеркало,   </t>
    </r>
    <r>
      <rPr>
        <b/>
        <sz val="10"/>
        <rFont val="Arial Cyr"/>
        <family val="2"/>
      </rPr>
      <t>Нз</t>
    </r>
    <r>
      <rPr>
        <sz val="10"/>
        <rFont val="Arial Cyr"/>
        <family val="2"/>
      </rPr>
      <t xml:space="preserve">     </t>
    </r>
  </si>
  <si>
    <r>
      <t xml:space="preserve">ДСП, панели без уплотнителя,  </t>
    </r>
    <r>
      <rPr>
        <b/>
        <sz val="10"/>
        <rFont val="Arial Cyr"/>
        <family val="2"/>
      </rPr>
      <t>Ндсп</t>
    </r>
    <r>
      <rPr>
        <sz val="10"/>
        <rFont val="Arial Cyr"/>
        <family val="2"/>
      </rPr>
      <t xml:space="preserve">          </t>
    </r>
  </si>
  <si>
    <t>Клиппер</t>
  </si>
  <si>
    <t>Нп-40</t>
  </si>
  <si>
    <t>Hп-25</t>
  </si>
  <si>
    <t>Hд-58</t>
  </si>
  <si>
    <t>Hд-62</t>
  </si>
  <si>
    <t>Нд-58</t>
  </si>
  <si>
    <t>Нд-62</t>
  </si>
  <si>
    <t>Технологическая карта расчета дверей AVIRA</t>
  </si>
  <si>
    <t>Распашная c треком</t>
  </si>
  <si>
    <t>Lд-38</t>
  </si>
  <si>
    <t>Lд-106</t>
  </si>
  <si>
    <t>=( Lп - 8*N)/N</t>
  </si>
  <si>
    <r>
      <t xml:space="preserve">Длина горизонта, </t>
    </r>
    <r>
      <rPr>
        <b/>
        <sz val="10"/>
        <rFont val="Arial Cyr"/>
        <family val="2"/>
      </rPr>
      <t>Lг</t>
    </r>
  </si>
  <si>
    <r>
      <t xml:space="preserve">Количество перекрытий </t>
    </r>
    <r>
      <rPr>
        <sz val="10"/>
        <color indexed="10"/>
        <rFont val="Arial Cyr"/>
        <family val="0"/>
      </rPr>
      <t>(Заполнить обязательно!)</t>
    </r>
  </si>
  <si>
    <t xml:space="preserve"> П - 60</t>
  </si>
  <si>
    <t xml:space="preserve">П - 50 </t>
  </si>
  <si>
    <t>П - 60</t>
  </si>
  <si>
    <t>П - 50</t>
  </si>
  <si>
    <t>Lд-98</t>
  </si>
  <si>
    <t>Lд-84</t>
  </si>
  <si>
    <t>Lд-86</t>
  </si>
  <si>
    <r>
      <t>Кол. вертикальных разделителей,</t>
    </r>
    <r>
      <rPr>
        <b/>
        <sz val="10"/>
        <rFont val="Arial Cyr"/>
        <family val="0"/>
      </rPr>
      <t xml:space="preserve"> Nвр</t>
    </r>
  </si>
  <si>
    <t>Закрытая</t>
  </si>
  <si>
    <r>
      <t xml:space="preserve">Ширина двери, </t>
    </r>
    <r>
      <rPr>
        <b/>
        <sz val="10"/>
        <rFont val="Arial Cyr"/>
        <family val="2"/>
      </rPr>
      <t>L</t>
    </r>
    <r>
      <rPr>
        <sz val="10"/>
        <rFont val="Arial Cyr"/>
        <family val="2"/>
      </rPr>
      <t>д</t>
    </r>
  </si>
  <si>
    <t>Н</t>
  </si>
  <si>
    <t>YASHINA</t>
  </si>
  <si>
    <t>Lд-78</t>
  </si>
  <si>
    <t>Lд-64</t>
  </si>
  <si>
    <t>Lд-32</t>
  </si>
  <si>
    <t>Lд-18</t>
  </si>
  <si>
    <t>Lд-20</t>
  </si>
  <si>
    <t>Технологическая карта расчета узкой системы дверей AVIRA</t>
  </si>
  <si>
    <t xml:space="preserve">Разделитель </t>
  </si>
  <si>
    <t>УГОЛ</t>
  </si>
  <si>
    <t>ОВАЛ</t>
  </si>
  <si>
    <t>НЕО</t>
  </si>
  <si>
    <t>Lд-26</t>
  </si>
  <si>
    <t>Lд-22</t>
  </si>
  <si>
    <t>Hд-3</t>
  </si>
  <si>
    <t>Hд-5</t>
  </si>
  <si>
    <t>Lд-3</t>
  </si>
  <si>
    <t>Lд-5</t>
  </si>
  <si>
    <t xml:space="preserve"> Размер створок</t>
  </si>
  <si>
    <t>Технологическая карта расчета подвесной системы OPK дверей AVIRA</t>
  </si>
  <si>
    <r>
      <t xml:space="preserve">Высота двери, </t>
    </r>
    <r>
      <rPr>
        <b/>
        <sz val="10"/>
        <rFont val="Arial Cyr"/>
        <family val="2"/>
      </rPr>
      <t>Н2</t>
    </r>
  </si>
  <si>
    <t>Н1+80</t>
  </si>
  <si>
    <t>H2-3</t>
  </si>
  <si>
    <t>H2-5</t>
  </si>
  <si>
    <r>
      <t xml:space="preserve">Высота,  </t>
    </r>
    <r>
      <rPr>
        <b/>
        <sz val="10"/>
        <rFont val="Arial Cyr"/>
        <family val="2"/>
      </rPr>
      <t>Н1</t>
    </r>
  </si>
  <si>
    <r>
      <t xml:space="preserve">Ширина шкафа, </t>
    </r>
    <r>
      <rPr>
        <b/>
        <sz val="10"/>
        <rFont val="Arial Cyr"/>
        <family val="2"/>
      </rPr>
      <t>Lп</t>
    </r>
    <r>
      <rPr>
        <sz val="10"/>
        <rFont val="Arial Cyr"/>
        <family val="2"/>
      </rPr>
      <t xml:space="preserve"> </t>
    </r>
  </si>
  <si>
    <r>
      <t xml:space="preserve">Длина верхнего и нижнего треков при толщине ломината 16 мм, </t>
    </r>
    <r>
      <rPr>
        <b/>
        <sz val="10"/>
        <rFont val="Arial Cyr"/>
        <family val="2"/>
      </rPr>
      <t>Lт</t>
    </r>
  </si>
  <si>
    <r>
      <t xml:space="preserve">Высота створок, </t>
    </r>
    <r>
      <rPr>
        <b/>
        <sz val="10"/>
        <rFont val="Arial Cyr"/>
        <family val="2"/>
      </rPr>
      <t>Н2</t>
    </r>
  </si>
  <si>
    <t>КВАДРАТ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</si>
</sst>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18" xfId="0" applyNumberFormat="1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174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4" fontId="0" fillId="0" borderId="40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4" fontId="0" fillId="0" borderId="44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/>
    </xf>
    <xf numFmtId="174" fontId="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74" fontId="0" fillId="0" borderId="0" xfId="0" applyNumberFormat="1" applyFont="1" applyBorder="1" applyAlignment="1">
      <alignment horizontal="left" vertical="center" wrapText="1"/>
    </xf>
    <xf numFmtId="174" fontId="0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1" fontId="5" fillId="7" borderId="33" xfId="0" applyNumberFormat="1" applyFont="1" applyFill="1" applyBorder="1" applyAlignment="1">
      <alignment horizontal="center" vertical="center"/>
    </xf>
    <xf numFmtId="1" fontId="5" fillId="7" borderId="20" xfId="0" applyNumberFormat="1" applyFont="1" applyFill="1" applyBorder="1" applyAlignment="1">
      <alignment horizontal="center" vertical="center"/>
    </xf>
    <xf numFmtId="174" fontId="0" fillId="0" borderId="79" xfId="0" applyNumberFormat="1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174" fontId="0" fillId="0" borderId="46" xfId="0" applyNumberFormat="1" applyFont="1" applyBorder="1" applyAlignment="1">
      <alignment horizontal="center" vertical="center"/>
    </xf>
    <xf numFmtId="1" fontId="5" fillId="7" borderId="22" xfId="0" applyNumberFormat="1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4" fontId="0" fillId="0" borderId="80" xfId="0" applyNumberFormat="1" applyFont="1" applyBorder="1" applyAlignment="1">
      <alignment horizontal="center" vertical="center" wrapText="1"/>
    </xf>
    <xf numFmtId="1" fontId="5" fillId="7" borderId="34" xfId="0" applyNumberFormat="1" applyFont="1" applyFill="1" applyBorder="1" applyAlignment="1">
      <alignment horizontal="center" vertical="center"/>
    </xf>
    <xf numFmtId="1" fontId="5" fillId="7" borderId="35" xfId="0" applyNumberFormat="1" applyFont="1" applyFill="1" applyBorder="1" applyAlignment="1">
      <alignment horizontal="center" vertical="center"/>
    </xf>
    <xf numFmtId="174" fontId="0" fillId="0" borderId="81" xfId="0" applyNumberFormat="1" applyFont="1" applyBorder="1" applyAlignment="1">
      <alignment horizontal="center" vertical="center"/>
    </xf>
    <xf numFmtId="1" fontId="5" fillId="7" borderId="45" xfId="0" applyNumberFormat="1" applyFont="1" applyFill="1" applyBorder="1" applyAlignment="1">
      <alignment horizontal="center" vertical="center"/>
    </xf>
    <xf numFmtId="1" fontId="5" fillId="7" borderId="24" xfId="0" applyNumberFormat="1" applyFont="1" applyFill="1" applyBorder="1" applyAlignment="1">
      <alignment horizontal="center" vertical="center"/>
    </xf>
    <xf numFmtId="1" fontId="5" fillId="7" borderId="46" xfId="0" applyNumberFormat="1" applyFont="1" applyFill="1" applyBorder="1" applyAlignment="1">
      <alignment horizontal="center" vertical="center"/>
    </xf>
    <xf numFmtId="1" fontId="5" fillId="7" borderId="47" xfId="0" applyNumberFormat="1" applyFont="1" applyFill="1" applyBorder="1" applyAlignment="1">
      <alignment horizontal="center" vertical="center"/>
    </xf>
    <xf numFmtId="1" fontId="5" fillId="7" borderId="48" xfId="0" applyNumberFormat="1" applyFont="1" applyFill="1" applyBorder="1" applyAlignment="1">
      <alignment horizontal="center" vertical="center"/>
    </xf>
    <xf numFmtId="1" fontId="5" fillId="7" borderId="49" xfId="0" applyNumberFormat="1" applyFont="1" applyFill="1" applyBorder="1" applyAlignment="1">
      <alignment horizontal="center" vertical="center"/>
    </xf>
    <xf numFmtId="1" fontId="5" fillId="7" borderId="36" xfId="0" applyNumberFormat="1" applyFont="1" applyFill="1" applyBorder="1" applyAlignment="1">
      <alignment horizontal="center" vertical="center"/>
    </xf>
    <xf numFmtId="174" fontId="0" fillId="0" borderId="81" xfId="0" applyNumberFormat="1" applyBorder="1" applyAlignment="1">
      <alignment horizontal="center" vertical="center" wrapText="1"/>
    </xf>
    <xf numFmtId="174" fontId="0" fillId="0" borderId="81" xfId="0" applyNumberFormat="1" applyFont="1" applyBorder="1" applyAlignment="1">
      <alignment horizontal="center" vertical="center" wrapText="1"/>
    </xf>
    <xf numFmtId="174" fontId="0" fillId="0" borderId="82" xfId="0" applyNumberFormat="1" applyBorder="1" applyAlignment="1">
      <alignment horizontal="center" vertical="center" wrapText="1"/>
    </xf>
    <xf numFmtId="174" fontId="0" fillId="0" borderId="82" xfId="0" applyNumberFormat="1" applyFont="1" applyBorder="1" applyAlignment="1">
      <alignment horizontal="center" vertical="center" wrapText="1"/>
    </xf>
    <xf numFmtId="174" fontId="0" fillId="0" borderId="83" xfId="0" applyNumberFormat="1" applyFont="1" applyBorder="1" applyAlignment="1">
      <alignment horizontal="center" vertical="center"/>
    </xf>
    <xf numFmtId="174" fontId="0" fillId="0" borderId="8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" fontId="5" fillId="7" borderId="85" xfId="0" applyNumberFormat="1" applyFont="1" applyFill="1" applyBorder="1" applyAlignment="1">
      <alignment horizontal="center" vertical="center"/>
    </xf>
    <xf numFmtId="1" fontId="5" fillId="7" borderId="86" xfId="0" applyNumberFormat="1" applyFont="1" applyFill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 wrapText="1"/>
    </xf>
    <xf numFmtId="174" fontId="0" fillId="0" borderId="80" xfId="0" applyNumberFormat="1" applyBorder="1" applyAlignment="1">
      <alignment horizontal="center" vertical="center" wrapText="1"/>
    </xf>
    <xf numFmtId="174" fontId="0" fillId="0" borderId="18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7" borderId="10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2" xfId="0" applyFont="1" applyFill="1" applyBorder="1" applyAlignment="1">
      <alignment horizontal="center" vertical="center"/>
    </xf>
    <xf numFmtId="1" fontId="5" fillId="7" borderId="41" xfId="0" applyNumberFormat="1" applyFont="1" applyFill="1" applyBorder="1" applyAlignment="1">
      <alignment horizontal="center" vertical="center"/>
    </xf>
    <xf numFmtId="1" fontId="5" fillId="7" borderId="42" xfId="0" applyNumberFormat="1" applyFont="1" applyFill="1" applyBorder="1" applyAlignment="1">
      <alignment horizontal="center" vertical="center"/>
    </xf>
    <xf numFmtId="1" fontId="5" fillId="7" borderId="39" xfId="0" applyNumberFormat="1" applyFont="1" applyFill="1" applyBorder="1" applyAlignment="1">
      <alignment horizontal="center" vertical="center"/>
    </xf>
    <xf numFmtId="1" fontId="5" fillId="7" borderId="103" xfId="0" applyNumberFormat="1" applyFont="1" applyFill="1" applyBorder="1" applyAlignment="1">
      <alignment horizontal="center" vertical="center"/>
    </xf>
    <xf numFmtId="1" fontId="5" fillId="7" borderId="101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1" fontId="5" fillId="7" borderId="102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4" fontId="0" fillId="0" borderId="7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wrapText="1"/>
    </xf>
    <xf numFmtId="174" fontId="0" fillId="0" borderId="55" xfId="0" applyNumberFormat="1" applyFont="1" applyBorder="1" applyAlignment="1">
      <alignment horizontal="center" vertical="center"/>
    </xf>
    <xf numFmtId="174" fontId="0" fillId="0" borderId="40" xfId="0" applyNumberFormat="1" applyFont="1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 wrapText="1"/>
    </xf>
    <xf numFmtId="174" fontId="0" fillId="0" borderId="20" xfId="0" applyNumberFormat="1" applyFont="1" applyBorder="1" applyAlignment="1">
      <alignment horizontal="center" vertical="center" wrapText="1"/>
    </xf>
    <xf numFmtId="174" fontId="0" fillId="0" borderId="101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56" xfId="0" applyNumberFormat="1" applyFont="1" applyBorder="1" applyAlignment="1">
      <alignment horizontal="center" vertical="center" wrapText="1"/>
    </xf>
    <xf numFmtId="174" fontId="0" fillId="0" borderId="121" xfId="0" applyNumberFormat="1" applyFont="1" applyBorder="1" applyAlignment="1">
      <alignment horizontal="center" vertical="center" wrapText="1"/>
    </xf>
    <xf numFmtId="174" fontId="0" fillId="0" borderId="116" xfId="0" applyNumberFormat="1" applyBorder="1" applyAlignment="1">
      <alignment horizontal="center" vertical="center" wrapText="1"/>
    </xf>
    <xf numFmtId="174" fontId="0" fillId="0" borderId="109" xfId="0" applyNumberFormat="1" applyFont="1" applyBorder="1" applyAlignment="1">
      <alignment horizontal="center" vertical="center" wrapText="1"/>
    </xf>
    <xf numFmtId="174" fontId="0" fillId="0" borderId="122" xfId="0" applyNumberFormat="1" applyBorder="1" applyAlignment="1">
      <alignment horizontal="center" vertical="center" wrapText="1"/>
    </xf>
    <xf numFmtId="174" fontId="0" fillId="0" borderId="123" xfId="0" applyNumberFormat="1" applyFont="1" applyBorder="1" applyAlignment="1">
      <alignment horizontal="center" vertical="center" wrapText="1"/>
    </xf>
    <xf numFmtId="174" fontId="0" fillId="0" borderId="124" xfId="0" applyNumberFormat="1" applyFont="1" applyBorder="1" applyAlignment="1">
      <alignment horizontal="center" vertical="center"/>
    </xf>
    <xf numFmtId="174" fontId="0" fillId="0" borderId="56" xfId="0" applyNumberFormat="1" applyFont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/>
    </xf>
    <xf numFmtId="0" fontId="0" fillId="0" borderId="12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1" fontId="5" fillId="7" borderId="143" xfId="0" applyNumberFormat="1" applyFont="1" applyFill="1" applyBorder="1" applyAlignment="1">
      <alignment horizontal="center" vertical="center"/>
    </xf>
    <xf numFmtId="1" fontId="5" fillId="7" borderId="127" xfId="0" applyNumberFormat="1" applyFont="1" applyFill="1" applyBorder="1" applyAlignment="1">
      <alignment horizontal="center" vertical="center"/>
    </xf>
    <xf numFmtId="1" fontId="5" fillId="7" borderId="144" xfId="0" applyNumberFormat="1" applyFont="1" applyFill="1" applyBorder="1" applyAlignment="1">
      <alignment horizontal="center" vertical="center"/>
    </xf>
    <xf numFmtId="1" fontId="5" fillId="7" borderId="126" xfId="0" applyNumberFormat="1" applyFont="1" applyFill="1" applyBorder="1" applyAlignment="1">
      <alignment horizontal="center" vertical="center"/>
    </xf>
    <xf numFmtId="174" fontId="0" fillId="0" borderId="145" xfId="0" applyNumberFormat="1" applyFont="1" applyBorder="1" applyAlignment="1">
      <alignment horizontal="center" vertical="center" wrapText="1"/>
    </xf>
    <xf numFmtId="174" fontId="0" fillId="0" borderId="25" xfId="0" applyNumberFormat="1" applyFont="1" applyBorder="1" applyAlignment="1">
      <alignment horizontal="center" vertical="center" wrapText="1"/>
    </xf>
    <xf numFmtId="174" fontId="0" fillId="0" borderId="45" xfId="0" applyNumberFormat="1" applyFont="1" applyBorder="1" applyAlignment="1">
      <alignment horizontal="center" vertical="center"/>
    </xf>
    <xf numFmtId="174" fontId="0" fillId="0" borderId="146" xfId="0" applyNumberFormat="1" applyBorder="1" applyAlignment="1">
      <alignment horizontal="center" vertical="center" wrapText="1"/>
    </xf>
    <xf numFmtId="174" fontId="0" fillId="0" borderId="147" xfId="0" applyNumberFormat="1" applyFont="1" applyBorder="1" applyAlignment="1">
      <alignment horizontal="center" vertical="center" wrapText="1"/>
    </xf>
    <xf numFmtId="174" fontId="0" fillId="0" borderId="148" xfId="0" applyNumberFormat="1" applyBorder="1" applyAlignment="1">
      <alignment horizontal="center" vertical="center" wrapText="1"/>
    </xf>
    <xf numFmtId="174" fontId="0" fillId="0" borderId="149" xfId="0" applyNumberFormat="1" applyFont="1" applyBorder="1" applyAlignment="1">
      <alignment horizontal="center" vertical="center" wrapText="1"/>
    </xf>
    <xf numFmtId="174" fontId="0" fillId="0" borderId="150" xfId="0" applyNumberFormat="1" applyFont="1" applyBorder="1" applyAlignment="1">
      <alignment horizontal="center" vertical="center"/>
    </xf>
    <xf numFmtId="174" fontId="0" fillId="0" borderId="151" xfId="0" applyNumberFormat="1" applyFont="1" applyBorder="1" applyAlignment="1">
      <alignment horizontal="center" vertical="center"/>
    </xf>
    <xf numFmtId="174" fontId="0" fillId="0" borderId="151" xfId="0" applyNumberFormat="1" applyFont="1" applyBorder="1" applyAlignment="1">
      <alignment horizontal="center" vertical="center" wrapText="1"/>
    </xf>
    <xf numFmtId="174" fontId="0" fillId="0" borderId="32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1.jpe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jpeg" /><Relationship Id="rId7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20.jpeg" /><Relationship Id="rId5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171450</xdr:rowOff>
    </xdr:from>
    <xdr:to>
      <xdr:col>2</xdr:col>
      <xdr:colOff>581025</xdr:colOff>
      <xdr:row>15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23950"/>
          <a:ext cx="1466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</xdr:row>
      <xdr:rowOff>76200</xdr:rowOff>
    </xdr:from>
    <xdr:to>
      <xdr:col>7</xdr:col>
      <xdr:colOff>238125</xdr:colOff>
      <xdr:row>26</xdr:row>
      <xdr:rowOff>152400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521970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24</xdr:row>
      <xdr:rowOff>47625</xdr:rowOff>
    </xdr:from>
    <xdr:to>
      <xdr:col>9</xdr:col>
      <xdr:colOff>247650</xdr:colOff>
      <xdr:row>26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51911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35</xdr:row>
      <xdr:rowOff>76200</xdr:rowOff>
    </xdr:from>
    <xdr:to>
      <xdr:col>6</xdr:col>
      <xdr:colOff>533400</xdr:colOff>
      <xdr:row>37</xdr:row>
      <xdr:rowOff>152400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75247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35</xdr:row>
      <xdr:rowOff>95250</xdr:rowOff>
    </xdr:from>
    <xdr:to>
      <xdr:col>7</xdr:col>
      <xdr:colOff>533400</xdr:colOff>
      <xdr:row>37</xdr:row>
      <xdr:rowOff>114300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7543800"/>
          <a:ext cx="50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133350</xdr:rowOff>
    </xdr:from>
    <xdr:to>
      <xdr:col>9</xdr:col>
      <xdr:colOff>542925</xdr:colOff>
      <xdr:row>36</xdr:row>
      <xdr:rowOff>200025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75819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24</xdr:row>
      <xdr:rowOff>142875</xdr:rowOff>
    </xdr:from>
    <xdr:to>
      <xdr:col>13</xdr:col>
      <xdr:colOff>371475</xdr:colOff>
      <xdr:row>26</xdr:row>
      <xdr:rowOff>66675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52863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142875</xdr:colOff>
      <xdr:row>5</xdr:row>
      <xdr:rowOff>28575</xdr:rowOff>
    </xdr:from>
    <xdr:to>
      <xdr:col>8</xdr:col>
      <xdr:colOff>323850</xdr:colOff>
      <xdr:row>16</xdr:row>
      <xdr:rowOff>19050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1190625"/>
          <a:ext cx="26670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35</xdr:row>
      <xdr:rowOff>66675</xdr:rowOff>
    </xdr:from>
    <xdr:to>
      <xdr:col>13</xdr:col>
      <xdr:colOff>561975</xdr:colOff>
      <xdr:row>37</xdr:row>
      <xdr:rowOff>142875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75152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161925</xdr:colOff>
      <xdr:row>24</xdr:row>
      <xdr:rowOff>28575</xdr:rowOff>
    </xdr:from>
    <xdr:to>
      <xdr:col>11</xdr:col>
      <xdr:colOff>180975</xdr:colOff>
      <xdr:row>26</xdr:row>
      <xdr:rowOff>200025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51720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28575</xdr:colOff>
      <xdr:row>35</xdr:row>
      <xdr:rowOff>57150</xdr:rowOff>
    </xdr:from>
    <xdr:to>
      <xdr:col>8</xdr:col>
      <xdr:colOff>542925</xdr:colOff>
      <xdr:row>37</xdr:row>
      <xdr:rowOff>123825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50570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24</xdr:row>
      <xdr:rowOff>114300</xdr:rowOff>
    </xdr:from>
    <xdr:to>
      <xdr:col>15</xdr:col>
      <xdr:colOff>361950</xdr:colOff>
      <xdr:row>26</xdr:row>
      <xdr:rowOff>133350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43975" y="5257800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35</xdr:row>
      <xdr:rowOff>142875</xdr:rowOff>
    </xdr:from>
    <xdr:to>
      <xdr:col>10</xdr:col>
      <xdr:colOff>571500</xdr:colOff>
      <xdr:row>37</xdr:row>
      <xdr:rowOff>28575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759142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35</xdr:row>
      <xdr:rowOff>95250</xdr:rowOff>
    </xdr:from>
    <xdr:to>
      <xdr:col>14</xdr:col>
      <xdr:colOff>590550</xdr:colOff>
      <xdr:row>37</xdr:row>
      <xdr:rowOff>114300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75438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161925</xdr:rowOff>
    </xdr:from>
    <xdr:to>
      <xdr:col>16</xdr:col>
      <xdr:colOff>619125</xdr:colOff>
      <xdr:row>37</xdr:row>
      <xdr:rowOff>28575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06025" y="761047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35</xdr:row>
      <xdr:rowOff>200025</xdr:rowOff>
    </xdr:from>
    <xdr:to>
      <xdr:col>17</xdr:col>
      <xdr:colOff>571500</xdr:colOff>
      <xdr:row>37</xdr:row>
      <xdr:rowOff>85725</xdr:rowOff>
    </xdr:to>
    <xdr:pic>
      <xdr:nvPicPr>
        <xdr:cNvPr id="16" name="Рисунок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53725" y="76485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85725</xdr:colOff>
      <xdr:row>35</xdr:row>
      <xdr:rowOff>66675</xdr:rowOff>
    </xdr:from>
    <xdr:to>
      <xdr:col>15</xdr:col>
      <xdr:colOff>600075</xdr:colOff>
      <xdr:row>37</xdr:row>
      <xdr:rowOff>133350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10700" y="75152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35</xdr:row>
      <xdr:rowOff>142875</xdr:rowOff>
    </xdr:from>
    <xdr:to>
      <xdr:col>11</xdr:col>
      <xdr:colOff>561975</xdr:colOff>
      <xdr:row>37</xdr:row>
      <xdr:rowOff>85725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8"/>
        <a:srcRect r="15650" b="8537"/>
        <a:stretch>
          <a:fillRect/>
        </a:stretch>
      </xdr:blipFill>
      <xdr:spPr>
        <a:xfrm>
          <a:off x="6638925" y="75914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24</xdr:row>
      <xdr:rowOff>19050</xdr:rowOff>
    </xdr:from>
    <xdr:to>
      <xdr:col>17</xdr:col>
      <xdr:colOff>285750</xdr:colOff>
      <xdr:row>26</xdr:row>
      <xdr:rowOff>142875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8"/>
        <a:srcRect r="15650" b="8537"/>
        <a:stretch>
          <a:fillRect/>
        </a:stretch>
      </xdr:blipFill>
      <xdr:spPr>
        <a:xfrm>
          <a:off x="10163175" y="5162550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35</xdr:row>
      <xdr:rowOff>123825</xdr:rowOff>
    </xdr:from>
    <xdr:to>
      <xdr:col>18</xdr:col>
      <xdr:colOff>552450</xdr:colOff>
      <xdr:row>37</xdr:row>
      <xdr:rowOff>66675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8"/>
        <a:srcRect r="15650" b="8537"/>
        <a:stretch>
          <a:fillRect/>
        </a:stretch>
      </xdr:blipFill>
      <xdr:spPr>
        <a:xfrm>
          <a:off x="11306175" y="757237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24</xdr:row>
      <xdr:rowOff>57150</xdr:rowOff>
    </xdr:from>
    <xdr:to>
      <xdr:col>19</xdr:col>
      <xdr:colOff>409575</xdr:colOff>
      <xdr:row>26</xdr:row>
      <xdr:rowOff>114300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82400" y="520065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35</xdr:row>
      <xdr:rowOff>142875</xdr:rowOff>
    </xdr:from>
    <xdr:to>
      <xdr:col>12</xdr:col>
      <xdr:colOff>638175</xdr:colOff>
      <xdr:row>37</xdr:row>
      <xdr:rowOff>66675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75914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35</xdr:row>
      <xdr:rowOff>180975</xdr:rowOff>
    </xdr:from>
    <xdr:to>
      <xdr:col>19</xdr:col>
      <xdr:colOff>485775</xdr:colOff>
      <xdr:row>37</xdr:row>
      <xdr:rowOff>57150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44350" y="762952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104775</xdr:rowOff>
    </xdr:from>
    <xdr:to>
      <xdr:col>4</xdr:col>
      <xdr:colOff>1000125</xdr:colOff>
      <xdr:row>15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19431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971550</xdr:colOff>
      <xdr:row>25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432435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22</xdr:row>
      <xdr:rowOff>19050</xdr:rowOff>
    </xdr:from>
    <xdr:to>
      <xdr:col>2</xdr:col>
      <xdr:colOff>895350</xdr:colOff>
      <xdr:row>25</xdr:row>
      <xdr:rowOff>161925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42100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22</xdr:row>
      <xdr:rowOff>9525</xdr:rowOff>
    </xdr:from>
    <xdr:to>
      <xdr:col>1</xdr:col>
      <xdr:colOff>857250</xdr:colOff>
      <xdr:row>25</xdr:row>
      <xdr:rowOff>161925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4200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209550</xdr:colOff>
      <xdr:row>22</xdr:row>
      <xdr:rowOff>19050</xdr:rowOff>
    </xdr:from>
    <xdr:to>
      <xdr:col>3</xdr:col>
      <xdr:colOff>981075</xdr:colOff>
      <xdr:row>25</xdr:row>
      <xdr:rowOff>180975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421005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171450</xdr:rowOff>
    </xdr:from>
    <xdr:to>
      <xdr:col>5</xdr:col>
      <xdr:colOff>1000125</xdr:colOff>
      <xdr:row>25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43624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171450</xdr:rowOff>
    </xdr:from>
    <xdr:to>
      <xdr:col>6</xdr:col>
      <xdr:colOff>733425</xdr:colOff>
      <xdr:row>25</xdr:row>
      <xdr:rowOff>66675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rcRect r="15650" b="8537"/>
        <a:stretch>
          <a:fillRect/>
        </a:stretch>
      </xdr:blipFill>
      <xdr:spPr>
        <a:xfrm>
          <a:off x="8448675" y="43624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23</xdr:row>
      <xdr:rowOff>19050</xdr:rowOff>
    </xdr:from>
    <xdr:to>
      <xdr:col>7</xdr:col>
      <xdr:colOff>704850</xdr:colOff>
      <xdr:row>25</xdr:row>
      <xdr:rowOff>28575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24975" y="44005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22</xdr:row>
      <xdr:rowOff>142875</xdr:rowOff>
    </xdr:from>
    <xdr:to>
      <xdr:col>6</xdr:col>
      <xdr:colOff>733425</xdr:colOff>
      <xdr:row>25</xdr:row>
      <xdr:rowOff>38100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7"/>
        <a:srcRect r="15650" b="8537"/>
        <a:stretch>
          <a:fillRect/>
        </a:stretch>
      </xdr:blipFill>
      <xdr:spPr>
        <a:xfrm>
          <a:off x="8448675" y="43338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114300</xdr:rowOff>
    </xdr:from>
    <xdr:to>
      <xdr:col>4</xdr:col>
      <xdr:colOff>1000125</xdr:colOff>
      <xdr:row>24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1148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21</xdr:row>
      <xdr:rowOff>38100</xdr:rowOff>
    </xdr:from>
    <xdr:to>
      <xdr:col>2</xdr:col>
      <xdr:colOff>857250</xdr:colOff>
      <xdr:row>24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40386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19050</xdr:rowOff>
    </xdr:from>
    <xdr:to>
      <xdr:col>1</xdr:col>
      <xdr:colOff>828675</xdr:colOff>
      <xdr:row>24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0195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</xdr:row>
      <xdr:rowOff>85725</xdr:rowOff>
    </xdr:from>
    <xdr:to>
      <xdr:col>5</xdr:col>
      <xdr:colOff>276225</xdr:colOff>
      <xdr:row>15</xdr:row>
      <xdr:rowOff>85725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276225"/>
          <a:ext cx="30765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38100</xdr:rowOff>
    </xdr:from>
    <xdr:to>
      <xdr:col>3</xdr:col>
      <xdr:colOff>866775</xdr:colOff>
      <xdr:row>24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40386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114300</xdr:rowOff>
    </xdr:from>
    <xdr:to>
      <xdr:col>5</xdr:col>
      <xdr:colOff>971550</xdr:colOff>
      <xdr:row>24</xdr:row>
      <xdr:rowOff>76200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4114800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180975</xdr:rowOff>
    </xdr:from>
    <xdr:to>
      <xdr:col>7</xdr:col>
      <xdr:colOff>695325</xdr:colOff>
      <xdr:row>24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418147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21</xdr:row>
      <xdr:rowOff>76200</xdr:rowOff>
    </xdr:from>
    <xdr:to>
      <xdr:col>6</xdr:col>
      <xdr:colOff>790575</xdr:colOff>
      <xdr:row>24</xdr:row>
      <xdr:rowOff>85725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rcRect l="15623" b="576"/>
        <a:stretch>
          <a:fillRect/>
        </a:stretch>
      </xdr:blipFill>
      <xdr:spPr>
        <a:xfrm>
          <a:off x="8458200" y="4076700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161925</xdr:rowOff>
    </xdr:from>
    <xdr:to>
      <xdr:col>2</xdr:col>
      <xdr:colOff>571500</xdr:colOff>
      <xdr:row>15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71550"/>
          <a:ext cx="1657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24</xdr:row>
      <xdr:rowOff>76200</xdr:rowOff>
    </xdr:from>
    <xdr:to>
      <xdr:col>7</xdr:col>
      <xdr:colOff>152400</xdr:colOff>
      <xdr:row>26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18147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24</xdr:row>
      <xdr:rowOff>28575</xdr:rowOff>
    </xdr:from>
    <xdr:to>
      <xdr:col>9</xdr:col>
      <xdr:colOff>57150</xdr:colOff>
      <xdr:row>26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41338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35</xdr:row>
      <xdr:rowOff>9525</xdr:rowOff>
    </xdr:from>
    <xdr:to>
      <xdr:col>9</xdr:col>
      <xdr:colOff>47625</xdr:colOff>
      <xdr:row>37</xdr:row>
      <xdr:rowOff>142875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598170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35</xdr:row>
      <xdr:rowOff>38100</xdr:rowOff>
    </xdr:from>
    <xdr:to>
      <xdr:col>7</xdr:col>
      <xdr:colOff>9525</xdr:colOff>
      <xdr:row>37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6010275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24</xdr:row>
      <xdr:rowOff>19050</xdr:rowOff>
    </xdr:from>
    <xdr:to>
      <xdr:col>11</xdr:col>
      <xdr:colOff>161925</xdr:colOff>
      <xdr:row>26</xdr:row>
      <xdr:rowOff>133350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/>
        <a:srcRect t="12098" r="19511"/>
        <a:stretch>
          <a:fillRect/>
        </a:stretch>
      </xdr:blipFill>
      <xdr:spPr>
        <a:xfrm>
          <a:off x="7258050" y="41243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35</xdr:row>
      <xdr:rowOff>19050</xdr:rowOff>
    </xdr:from>
    <xdr:to>
      <xdr:col>11</xdr:col>
      <xdr:colOff>142875</xdr:colOff>
      <xdr:row>37</xdr:row>
      <xdr:rowOff>142875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6"/>
        <a:srcRect t="12098" r="19511"/>
        <a:stretch>
          <a:fillRect/>
        </a:stretch>
      </xdr:blipFill>
      <xdr:spPr>
        <a:xfrm>
          <a:off x="7219950" y="59912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35</xdr:row>
      <xdr:rowOff>19050</xdr:rowOff>
    </xdr:from>
    <xdr:to>
      <xdr:col>13</xdr:col>
      <xdr:colOff>180975</xdr:colOff>
      <xdr:row>37</xdr:row>
      <xdr:rowOff>142875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01100" y="5991225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24</xdr:row>
      <xdr:rowOff>28575</xdr:rowOff>
    </xdr:from>
    <xdr:to>
      <xdr:col>13</xdr:col>
      <xdr:colOff>114300</xdr:colOff>
      <xdr:row>26</xdr:row>
      <xdr:rowOff>133350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34425" y="413385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76200</xdr:rowOff>
    </xdr:from>
    <xdr:to>
      <xdr:col>4</xdr:col>
      <xdr:colOff>238125</xdr:colOff>
      <xdr:row>15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6200"/>
          <a:ext cx="1828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21</xdr:row>
      <xdr:rowOff>85725</xdr:rowOff>
    </xdr:from>
    <xdr:to>
      <xdr:col>1</xdr:col>
      <xdr:colOff>628650</xdr:colOff>
      <xdr:row>24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3486150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21</xdr:row>
      <xdr:rowOff>95250</xdr:rowOff>
    </xdr:from>
    <xdr:to>
      <xdr:col>2</xdr:col>
      <xdr:colOff>666750</xdr:colOff>
      <xdr:row>24</xdr:row>
      <xdr:rowOff>85725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34956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21</xdr:row>
      <xdr:rowOff>38100</xdr:rowOff>
    </xdr:from>
    <xdr:to>
      <xdr:col>4</xdr:col>
      <xdr:colOff>247650</xdr:colOff>
      <xdr:row>24</xdr:row>
      <xdr:rowOff>123825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t="12098" r="19511"/>
        <a:stretch>
          <a:fillRect/>
        </a:stretch>
      </xdr:blipFill>
      <xdr:spPr>
        <a:xfrm>
          <a:off x="5800725" y="34385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21</xdr:row>
      <xdr:rowOff>104775</xdr:rowOff>
    </xdr:from>
    <xdr:to>
      <xdr:col>6</xdr:col>
      <xdr:colOff>114300</xdr:colOff>
      <xdr:row>24</xdr:row>
      <xdr:rowOff>66675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350520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24</xdr:row>
      <xdr:rowOff>28575</xdr:rowOff>
    </xdr:from>
    <xdr:to>
      <xdr:col>7</xdr:col>
      <xdr:colOff>9525</xdr:colOff>
      <xdr:row>26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133850"/>
          <a:ext cx="342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24</xdr:row>
      <xdr:rowOff>28575</xdr:rowOff>
    </xdr:from>
    <xdr:to>
      <xdr:col>9</xdr:col>
      <xdr:colOff>47625</xdr:colOff>
      <xdr:row>26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413385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35</xdr:row>
      <xdr:rowOff>9525</xdr:rowOff>
    </xdr:from>
    <xdr:to>
      <xdr:col>9</xdr:col>
      <xdr:colOff>28575</xdr:colOff>
      <xdr:row>37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9817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35</xdr:row>
      <xdr:rowOff>38100</xdr:rowOff>
    </xdr:from>
    <xdr:to>
      <xdr:col>7</xdr:col>
      <xdr:colOff>19050</xdr:colOff>
      <xdr:row>37</xdr:row>
      <xdr:rowOff>104775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6010275"/>
          <a:ext cx="295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2</xdr:row>
      <xdr:rowOff>57150</xdr:rowOff>
    </xdr:from>
    <xdr:to>
      <xdr:col>19</xdr:col>
      <xdr:colOff>133350</xdr:colOff>
      <xdr:row>38</xdr:row>
      <xdr:rowOff>114300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542925"/>
          <a:ext cx="44291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21</xdr:row>
      <xdr:rowOff>57150</xdr:rowOff>
    </xdr:from>
    <xdr:to>
      <xdr:col>1</xdr:col>
      <xdr:colOff>885825</xdr:colOff>
      <xdr:row>24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514725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21</xdr:row>
      <xdr:rowOff>114300</xdr:rowOff>
    </xdr:from>
    <xdr:to>
      <xdr:col>2</xdr:col>
      <xdr:colOff>1066800</xdr:colOff>
      <xdr:row>24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5718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10</xdr:col>
      <xdr:colOff>333375</xdr:colOff>
      <xdr:row>36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0"/>
          <a:ext cx="455295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120" zoomScaleNormal="120" zoomScalePageLayoutView="0" workbookViewId="0" topLeftCell="A1">
      <selection activeCell="T44" sqref="T44"/>
    </sheetView>
  </sheetViews>
  <sheetFormatPr defaultColWidth="7.75390625" defaultRowHeight="16.5" customHeight="1"/>
  <cols>
    <col min="1" max="7" width="7.75390625" style="1" customWidth="1"/>
    <col min="8" max="8" width="9.375" style="1" customWidth="1"/>
    <col min="9" max="12" width="7.75390625" style="1" customWidth="1"/>
    <col min="13" max="13" width="9.75390625" style="1" customWidth="1"/>
    <col min="14" max="17" width="9.00390625" style="0" customWidth="1"/>
    <col min="18" max="18" width="7.75390625" style="2" customWidth="1"/>
  </cols>
  <sheetData>
    <row r="1" spans="1:13" ht="25.5" customHeight="1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4" spans="2:6" ht="16.5" customHeight="1">
      <c r="B4" s="1" t="s">
        <v>0</v>
      </c>
      <c r="F4" t="s">
        <v>64</v>
      </c>
    </row>
    <row r="5" spans="11:14" ht="16.5" customHeight="1">
      <c r="K5" s="3" t="s">
        <v>1</v>
      </c>
      <c r="L5"/>
      <c r="M5"/>
      <c r="N5" s="2"/>
    </row>
    <row r="6" spans="11:14" ht="16.5" customHeight="1">
      <c r="K6" s="3" t="s">
        <v>2</v>
      </c>
      <c r="L6"/>
      <c r="M6"/>
      <c r="N6" s="2"/>
    </row>
    <row r="7" spans="11:14" ht="16.5" customHeight="1">
      <c r="K7" s="3" t="s">
        <v>3</v>
      </c>
      <c r="L7"/>
      <c r="M7"/>
      <c r="N7" s="2"/>
    </row>
    <row r="8" spans="11:14" ht="16.5" customHeight="1">
      <c r="K8" s="3" t="s">
        <v>4</v>
      </c>
      <c r="L8"/>
      <c r="M8"/>
      <c r="N8" s="2"/>
    </row>
    <row r="9" spans="11:14" ht="16.5" customHeight="1">
      <c r="K9" s="4" t="s">
        <v>5</v>
      </c>
      <c r="L9"/>
      <c r="M9"/>
      <c r="N9" s="2"/>
    </row>
    <row r="10" spans="11:14" ht="16.5" customHeight="1">
      <c r="K10" s="4" t="s">
        <v>6</v>
      </c>
      <c r="L10"/>
      <c r="M10"/>
      <c r="N10" s="2"/>
    </row>
    <row r="11" spans="11:14" ht="16.5" customHeight="1">
      <c r="K11" s="4" t="s">
        <v>7</v>
      </c>
      <c r="L11"/>
      <c r="M11"/>
      <c r="N11" s="2"/>
    </row>
    <row r="12" spans="11:14" ht="16.5" customHeight="1">
      <c r="K12" s="5" t="s">
        <v>8</v>
      </c>
      <c r="L12"/>
      <c r="M12"/>
      <c r="N12" s="2"/>
    </row>
    <row r="19" spans="1:9" ht="16.5" customHeight="1">
      <c r="A19" s="129" t="s">
        <v>9</v>
      </c>
      <c r="B19" s="129"/>
      <c r="C19" s="129"/>
      <c r="D19" s="129"/>
      <c r="E19" s="129"/>
      <c r="F19" s="129"/>
      <c r="G19" s="143" t="s">
        <v>10</v>
      </c>
      <c r="H19" s="144" t="s">
        <v>11</v>
      </c>
      <c r="I19" s="145" t="s">
        <v>12</v>
      </c>
    </row>
    <row r="20" spans="1:18" s="6" customFormat="1" ht="16.5" customHeight="1">
      <c r="A20" s="129"/>
      <c r="B20" s="129"/>
      <c r="C20" s="129"/>
      <c r="D20" s="129"/>
      <c r="E20" s="129"/>
      <c r="F20" s="129"/>
      <c r="G20" s="143"/>
      <c r="H20" s="144"/>
      <c r="I20" s="145"/>
      <c r="R20" s="4"/>
    </row>
    <row r="21" spans="1:9" s="6" customFormat="1" ht="16.5" customHeight="1">
      <c r="A21" s="146" t="s">
        <v>13</v>
      </c>
      <c r="B21" s="146"/>
      <c r="C21" s="146"/>
      <c r="D21" s="146"/>
      <c r="E21" s="146"/>
      <c r="F21" s="146"/>
      <c r="G21" s="7">
        <v>1</v>
      </c>
      <c r="H21" s="8">
        <v>2</v>
      </c>
      <c r="I21" s="9">
        <v>3</v>
      </c>
    </row>
    <row r="22" spans="1:9" s="6" customFormat="1" ht="16.5" customHeight="1" thickBot="1">
      <c r="A22" s="148" t="s">
        <v>14</v>
      </c>
      <c r="B22" s="148"/>
      <c r="C22" s="148"/>
      <c r="D22" s="148"/>
      <c r="E22" s="148"/>
      <c r="F22" s="148"/>
      <c r="G22" s="10">
        <v>8</v>
      </c>
      <c r="H22" s="11">
        <v>9</v>
      </c>
      <c r="I22" s="12">
        <v>10</v>
      </c>
    </row>
    <row r="23" spans="8:16" s="6" customFormat="1" ht="16.5" customHeight="1" thickBot="1">
      <c r="H23" s="26"/>
      <c r="M23" s="22"/>
      <c r="O23" s="22"/>
      <c r="P23" s="22"/>
    </row>
    <row r="24" spans="1:20" s="6" customFormat="1" ht="16.5" customHeight="1" thickBot="1">
      <c r="A24" s="149" t="s">
        <v>15</v>
      </c>
      <c r="B24" s="150"/>
      <c r="C24" s="150"/>
      <c r="D24" s="150"/>
      <c r="E24" s="150"/>
      <c r="F24" s="150"/>
      <c r="G24" s="154" t="s">
        <v>24</v>
      </c>
      <c r="H24" s="155"/>
      <c r="I24" s="117" t="s">
        <v>78</v>
      </c>
      <c r="J24" s="117"/>
      <c r="K24" s="118" t="s">
        <v>56</v>
      </c>
      <c r="L24" s="119"/>
      <c r="M24" s="99" t="s">
        <v>70</v>
      </c>
      <c r="N24" s="130"/>
      <c r="O24" s="105" t="s">
        <v>71</v>
      </c>
      <c r="P24" s="130"/>
      <c r="Q24" s="105" t="s">
        <v>80</v>
      </c>
      <c r="R24" s="99"/>
      <c r="S24" s="99" t="s">
        <v>81</v>
      </c>
      <c r="T24" s="100"/>
    </row>
    <row r="25" spans="1:20" s="6" customFormat="1" ht="16.5" customHeight="1" thickBot="1">
      <c r="A25" s="151"/>
      <c r="B25" s="129"/>
      <c r="C25" s="129"/>
      <c r="D25" s="129"/>
      <c r="E25" s="129"/>
      <c r="F25" s="129"/>
      <c r="G25" s="131"/>
      <c r="H25" s="131"/>
      <c r="I25" s="132"/>
      <c r="J25" s="132"/>
      <c r="K25" s="132"/>
      <c r="L25" s="133"/>
      <c r="M25" s="89"/>
      <c r="N25" s="89"/>
      <c r="O25" s="106"/>
      <c r="P25" s="89"/>
      <c r="Q25" s="106"/>
      <c r="R25" s="89"/>
      <c r="S25" s="89"/>
      <c r="T25" s="91"/>
    </row>
    <row r="26" spans="1:20" s="6" customFormat="1" ht="16.5" customHeight="1" thickBot="1">
      <c r="A26" s="151"/>
      <c r="B26" s="129"/>
      <c r="C26" s="129"/>
      <c r="D26" s="129"/>
      <c r="E26" s="129"/>
      <c r="F26" s="129"/>
      <c r="G26" s="131"/>
      <c r="H26" s="131"/>
      <c r="I26" s="132"/>
      <c r="J26" s="132"/>
      <c r="K26" s="132"/>
      <c r="L26" s="133"/>
      <c r="M26" s="89"/>
      <c r="N26" s="89"/>
      <c r="O26" s="106"/>
      <c r="P26" s="89"/>
      <c r="Q26" s="106"/>
      <c r="R26" s="89"/>
      <c r="S26" s="89"/>
      <c r="T26" s="91"/>
    </row>
    <row r="27" spans="1:20" s="6" customFormat="1" ht="16.5" customHeight="1" thickBot="1">
      <c r="A27" s="151"/>
      <c r="B27" s="129"/>
      <c r="C27" s="129"/>
      <c r="D27" s="129"/>
      <c r="E27" s="129"/>
      <c r="F27" s="129"/>
      <c r="G27" s="131"/>
      <c r="H27" s="131"/>
      <c r="I27" s="132"/>
      <c r="J27" s="132"/>
      <c r="K27" s="132"/>
      <c r="L27" s="133"/>
      <c r="M27" s="89"/>
      <c r="N27" s="89"/>
      <c r="O27" s="106"/>
      <c r="P27" s="89"/>
      <c r="Q27" s="106"/>
      <c r="R27" s="89"/>
      <c r="S27" s="89"/>
      <c r="T27" s="91"/>
    </row>
    <row r="28" spans="1:20" s="6" customFormat="1" ht="16.5" customHeight="1" thickBot="1">
      <c r="A28" s="152"/>
      <c r="B28" s="153"/>
      <c r="C28" s="153"/>
      <c r="D28" s="153"/>
      <c r="E28" s="153"/>
      <c r="F28" s="153"/>
      <c r="G28" s="156">
        <v>26</v>
      </c>
      <c r="H28" s="156"/>
      <c r="I28" s="134">
        <v>32</v>
      </c>
      <c r="J28" s="134"/>
      <c r="K28" s="134">
        <v>42</v>
      </c>
      <c r="L28" s="135"/>
      <c r="M28" s="102">
        <v>60</v>
      </c>
      <c r="N28" s="102"/>
      <c r="O28" s="127">
        <v>50</v>
      </c>
      <c r="P28" s="102"/>
      <c r="Q28" s="107">
        <v>39</v>
      </c>
      <c r="R28" s="108"/>
      <c r="S28" s="108">
        <v>16</v>
      </c>
      <c r="T28" s="109"/>
    </row>
    <row r="29" spans="10:16" s="6" customFormat="1" ht="16.5" customHeight="1" thickBot="1">
      <c r="J29" s="22"/>
      <c r="K29" s="22"/>
      <c r="L29" s="22"/>
      <c r="M29" s="22"/>
      <c r="N29" s="22"/>
      <c r="O29" s="22"/>
      <c r="P29" s="22"/>
    </row>
    <row r="30" spans="1:20" s="13" customFormat="1" ht="16.5" customHeight="1" thickBot="1">
      <c r="A30" s="128" t="s">
        <v>79</v>
      </c>
      <c r="B30" s="128"/>
      <c r="C30" s="128"/>
      <c r="D30" s="128"/>
      <c r="E30" s="128"/>
      <c r="F30" s="129"/>
      <c r="G30" s="136" t="s">
        <v>16</v>
      </c>
      <c r="H30" s="137"/>
      <c r="I30" s="137"/>
      <c r="J30" s="137"/>
      <c r="K30" s="137"/>
      <c r="L30" s="137"/>
      <c r="M30" s="147"/>
      <c r="N30" s="136" t="s">
        <v>17</v>
      </c>
      <c r="O30" s="137"/>
      <c r="P30" s="137"/>
      <c r="Q30" s="137"/>
      <c r="R30" s="137"/>
      <c r="S30" s="137"/>
      <c r="T30" s="138"/>
    </row>
    <row r="31" spans="1:20" s="13" customFormat="1" ht="16.5" customHeight="1" thickBot="1">
      <c r="A31" s="128"/>
      <c r="B31" s="128"/>
      <c r="C31" s="128"/>
      <c r="D31" s="128"/>
      <c r="E31" s="128"/>
      <c r="F31" s="129"/>
      <c r="G31" s="86" t="s">
        <v>18</v>
      </c>
      <c r="H31" s="87"/>
      <c r="I31" s="87"/>
      <c r="J31" s="87"/>
      <c r="K31" s="87"/>
      <c r="L31" s="87"/>
      <c r="M31" s="88"/>
      <c r="N31" s="139" t="s">
        <v>67</v>
      </c>
      <c r="O31" s="140"/>
      <c r="P31" s="140"/>
      <c r="Q31" s="140"/>
      <c r="R31" s="140"/>
      <c r="S31" s="140"/>
      <c r="T31" s="141"/>
    </row>
    <row r="32" spans="1:16" s="13" customFormat="1" ht="16.5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0" s="6" customFormat="1" ht="16.5" customHeight="1" thickBot="1">
      <c r="A33" s="120" t="s">
        <v>19</v>
      </c>
      <c r="B33" s="121"/>
      <c r="C33" s="121"/>
      <c r="D33" s="121"/>
      <c r="E33" s="121"/>
      <c r="F33" s="121"/>
      <c r="G33" s="92" t="s">
        <v>20</v>
      </c>
      <c r="H33" s="93"/>
      <c r="I33" s="93"/>
      <c r="J33" s="93"/>
      <c r="K33" s="93"/>
      <c r="L33" s="93"/>
      <c r="M33" s="94"/>
      <c r="N33" s="98" t="s">
        <v>21</v>
      </c>
      <c r="O33" s="99"/>
      <c r="P33" s="99"/>
      <c r="Q33" s="99"/>
      <c r="R33" s="99"/>
      <c r="S33" s="99"/>
      <c r="T33" s="100"/>
    </row>
    <row r="34" spans="1:20" s="6" customFormat="1" ht="16.5" customHeight="1" thickBot="1">
      <c r="A34" s="122"/>
      <c r="B34" s="123"/>
      <c r="C34" s="123"/>
      <c r="D34" s="123"/>
      <c r="E34" s="123"/>
      <c r="F34" s="123"/>
      <c r="G34" s="95"/>
      <c r="H34" s="96"/>
      <c r="I34" s="96"/>
      <c r="J34" s="96"/>
      <c r="K34" s="96"/>
      <c r="L34" s="96"/>
      <c r="M34" s="97"/>
      <c r="N34" s="101" t="s">
        <v>22</v>
      </c>
      <c r="O34" s="102"/>
      <c r="P34" s="102"/>
      <c r="Q34" s="102"/>
      <c r="R34" s="102"/>
      <c r="S34" s="102"/>
      <c r="T34" s="103"/>
    </row>
    <row r="35" spans="1:20" s="6" customFormat="1" ht="16.5" customHeight="1">
      <c r="A35" s="124" t="s">
        <v>23</v>
      </c>
      <c r="B35" s="124"/>
      <c r="C35" s="124"/>
      <c r="D35" s="124"/>
      <c r="E35" s="124"/>
      <c r="F35" s="124"/>
      <c r="G35" s="60" t="s">
        <v>24</v>
      </c>
      <c r="H35" s="55" t="s">
        <v>78</v>
      </c>
      <c r="I35" s="57" t="s">
        <v>56</v>
      </c>
      <c r="J35" s="61" t="s">
        <v>72</v>
      </c>
      <c r="K35" s="62" t="s">
        <v>73</v>
      </c>
      <c r="L35" s="57" t="s">
        <v>80</v>
      </c>
      <c r="M35" s="63" t="s">
        <v>81</v>
      </c>
      <c r="N35" s="60" t="s">
        <v>24</v>
      </c>
      <c r="O35" s="55" t="s">
        <v>78</v>
      </c>
      <c r="P35" s="57" t="s">
        <v>56</v>
      </c>
      <c r="Q35" s="57" t="s">
        <v>72</v>
      </c>
      <c r="R35" s="61" t="s">
        <v>73</v>
      </c>
      <c r="S35" s="57" t="s">
        <v>80</v>
      </c>
      <c r="T35" s="65" t="s">
        <v>81</v>
      </c>
    </row>
    <row r="36" spans="1:20" s="6" customFormat="1" ht="16.5" customHeight="1">
      <c r="A36" s="125"/>
      <c r="B36" s="125"/>
      <c r="C36" s="125"/>
      <c r="D36" s="125"/>
      <c r="E36" s="125"/>
      <c r="F36" s="125"/>
      <c r="G36" s="104"/>
      <c r="H36" s="89"/>
      <c r="I36" s="89"/>
      <c r="J36" s="89"/>
      <c r="K36" s="126"/>
      <c r="L36" s="89"/>
      <c r="M36" s="91"/>
      <c r="N36" s="104"/>
      <c r="O36" s="89"/>
      <c r="P36" s="126"/>
      <c r="Q36" s="89"/>
      <c r="R36" s="90"/>
      <c r="S36" s="89"/>
      <c r="T36" s="91"/>
    </row>
    <row r="37" spans="1:20" s="6" customFormat="1" ht="16.5" customHeight="1">
      <c r="A37" s="125"/>
      <c r="B37" s="125"/>
      <c r="C37" s="125"/>
      <c r="D37" s="125"/>
      <c r="E37" s="125"/>
      <c r="F37" s="125"/>
      <c r="G37" s="104"/>
      <c r="H37" s="89"/>
      <c r="I37" s="89"/>
      <c r="J37" s="89"/>
      <c r="K37" s="126"/>
      <c r="L37" s="89"/>
      <c r="M37" s="91"/>
      <c r="N37" s="104"/>
      <c r="O37" s="89"/>
      <c r="P37" s="126"/>
      <c r="Q37" s="89"/>
      <c r="R37" s="90"/>
      <c r="S37" s="89"/>
      <c r="T37" s="91"/>
    </row>
    <row r="38" spans="1:20" s="6" customFormat="1" ht="16.5" customHeight="1">
      <c r="A38" s="125"/>
      <c r="B38" s="125"/>
      <c r="C38" s="125"/>
      <c r="D38" s="125"/>
      <c r="E38" s="125"/>
      <c r="F38" s="125"/>
      <c r="G38" s="104"/>
      <c r="H38" s="89"/>
      <c r="I38" s="89"/>
      <c r="J38" s="89"/>
      <c r="K38" s="126"/>
      <c r="L38" s="89"/>
      <c r="M38" s="91"/>
      <c r="N38" s="104"/>
      <c r="O38" s="89"/>
      <c r="P38" s="126"/>
      <c r="Q38" s="89"/>
      <c r="R38" s="90"/>
      <c r="S38" s="89"/>
      <c r="T38" s="91"/>
    </row>
    <row r="39" spans="1:20" s="6" customFormat="1" ht="16.5" customHeight="1">
      <c r="A39" s="113" t="s">
        <v>25</v>
      </c>
      <c r="B39" s="113"/>
      <c r="C39" s="113"/>
      <c r="D39" s="113"/>
      <c r="E39" s="113"/>
      <c r="F39" s="113"/>
      <c r="G39" s="114" t="s">
        <v>57</v>
      </c>
      <c r="H39" s="115"/>
      <c r="I39" s="115"/>
      <c r="J39" s="115"/>
      <c r="K39" s="115"/>
      <c r="L39" s="115"/>
      <c r="M39" s="116"/>
      <c r="N39" s="114" t="s">
        <v>58</v>
      </c>
      <c r="O39" s="115"/>
      <c r="P39" s="115"/>
      <c r="Q39" s="115"/>
      <c r="R39" s="115"/>
      <c r="S39" s="115"/>
      <c r="T39" s="116"/>
    </row>
    <row r="40" spans="1:20" s="6" customFormat="1" ht="16.5" customHeight="1">
      <c r="A40" s="111" t="s">
        <v>26</v>
      </c>
      <c r="B40" s="111"/>
      <c r="C40" s="111"/>
      <c r="D40" s="111"/>
      <c r="E40" s="111"/>
      <c r="F40" s="111"/>
      <c r="G40" s="64" t="s">
        <v>27</v>
      </c>
      <c r="H40" s="31" t="s">
        <v>28</v>
      </c>
      <c r="I40" s="28" t="s">
        <v>27</v>
      </c>
      <c r="J40" s="31" t="s">
        <v>29</v>
      </c>
      <c r="K40" s="34" t="s">
        <v>74</v>
      </c>
      <c r="L40" s="67" t="s">
        <v>82</v>
      </c>
      <c r="M40" s="68" t="s">
        <v>84</v>
      </c>
      <c r="N40" s="58" t="s">
        <v>27</v>
      </c>
      <c r="O40" s="31" t="s">
        <v>28</v>
      </c>
      <c r="P40" s="29" t="s">
        <v>27</v>
      </c>
      <c r="Q40" s="31" t="s">
        <v>29</v>
      </c>
      <c r="R40" s="31" t="s">
        <v>74</v>
      </c>
      <c r="S40" s="67" t="s">
        <v>82</v>
      </c>
      <c r="T40" s="68" t="s">
        <v>84</v>
      </c>
    </row>
    <row r="41" spans="1:20" s="6" customFormat="1" ht="16.5" customHeight="1">
      <c r="A41" s="112" t="s">
        <v>31</v>
      </c>
      <c r="B41" s="112"/>
      <c r="C41" s="112"/>
      <c r="D41" s="112"/>
      <c r="E41" s="112"/>
      <c r="F41" s="15" t="s">
        <v>32</v>
      </c>
      <c r="G41" s="114" t="s">
        <v>59</v>
      </c>
      <c r="H41" s="115"/>
      <c r="I41" s="115"/>
      <c r="J41" s="115"/>
      <c r="K41" s="115"/>
      <c r="L41" s="115"/>
      <c r="M41" s="116"/>
      <c r="N41" s="114" t="s">
        <v>61</v>
      </c>
      <c r="O41" s="115"/>
      <c r="P41" s="115"/>
      <c r="Q41" s="115"/>
      <c r="R41" s="115"/>
      <c r="S41" s="115"/>
      <c r="T41" s="116"/>
    </row>
    <row r="42" spans="1:20" s="6" customFormat="1" ht="16.5" customHeight="1">
      <c r="A42" s="112"/>
      <c r="B42" s="112"/>
      <c r="C42" s="112"/>
      <c r="D42" s="112"/>
      <c r="E42" s="112"/>
      <c r="F42" s="15" t="s">
        <v>33</v>
      </c>
      <c r="G42" s="114" t="s">
        <v>60</v>
      </c>
      <c r="H42" s="115"/>
      <c r="I42" s="115"/>
      <c r="J42" s="115"/>
      <c r="K42" s="115"/>
      <c r="L42" s="115"/>
      <c r="M42" s="116"/>
      <c r="N42" s="114" t="s">
        <v>62</v>
      </c>
      <c r="O42" s="115"/>
      <c r="P42" s="115"/>
      <c r="Q42" s="115"/>
      <c r="R42" s="115"/>
      <c r="S42" s="115"/>
      <c r="T42" s="116"/>
    </row>
    <row r="43" spans="1:20" s="6" customFormat="1" ht="16.5" customHeight="1" thickBot="1">
      <c r="A43" s="110" t="s">
        <v>34</v>
      </c>
      <c r="B43" s="110"/>
      <c r="C43" s="110"/>
      <c r="D43" s="110"/>
      <c r="E43" s="110"/>
      <c r="F43" s="15" t="s">
        <v>32</v>
      </c>
      <c r="G43" s="58" t="s">
        <v>30</v>
      </c>
      <c r="H43" s="28" t="s">
        <v>35</v>
      </c>
      <c r="I43" s="28" t="s">
        <v>30</v>
      </c>
      <c r="J43" s="28" t="s">
        <v>36</v>
      </c>
      <c r="K43" s="29" t="s">
        <v>75</v>
      </c>
      <c r="L43" s="67" t="s">
        <v>28</v>
      </c>
      <c r="M43" s="68" t="s">
        <v>85</v>
      </c>
      <c r="N43" s="58" t="s">
        <v>30</v>
      </c>
      <c r="O43" s="28" t="s">
        <v>35</v>
      </c>
      <c r="P43" s="28" t="s">
        <v>30</v>
      </c>
      <c r="Q43" s="28" t="s">
        <v>36</v>
      </c>
      <c r="R43" s="29" t="s">
        <v>75</v>
      </c>
      <c r="S43" s="67" t="s">
        <v>28</v>
      </c>
      <c r="T43" s="68" t="s">
        <v>85</v>
      </c>
    </row>
    <row r="44" spans="1:20" s="6" customFormat="1" ht="16.5" customHeight="1" thickBot="1">
      <c r="A44" s="110"/>
      <c r="B44" s="110"/>
      <c r="C44" s="110"/>
      <c r="D44" s="110"/>
      <c r="E44" s="110"/>
      <c r="F44" s="16" t="s">
        <v>33</v>
      </c>
      <c r="G44" s="59" t="s">
        <v>65</v>
      </c>
      <c r="H44" s="32" t="s">
        <v>27</v>
      </c>
      <c r="I44" s="32" t="s">
        <v>65</v>
      </c>
      <c r="J44" s="32" t="s">
        <v>66</v>
      </c>
      <c r="K44" s="33" t="s">
        <v>76</v>
      </c>
      <c r="L44" s="69" t="s">
        <v>83</v>
      </c>
      <c r="M44" s="70" t="s">
        <v>86</v>
      </c>
      <c r="N44" s="59" t="s">
        <v>65</v>
      </c>
      <c r="O44" s="32" t="s">
        <v>27</v>
      </c>
      <c r="P44" s="32" t="s">
        <v>65</v>
      </c>
      <c r="Q44" s="32" t="s">
        <v>66</v>
      </c>
      <c r="R44" s="33" t="s">
        <v>76</v>
      </c>
      <c r="S44" s="69" t="s">
        <v>83</v>
      </c>
      <c r="T44" s="70" t="s">
        <v>86</v>
      </c>
    </row>
    <row r="45" spans="12:13" ht="16.5" customHeight="1">
      <c r="L45" s="35"/>
      <c r="M45" s="35"/>
    </row>
  </sheetData>
  <sheetProtection selectLockedCells="1" selectUnlockedCells="1"/>
  <mergeCells count="63">
    <mergeCell ref="G30:M30"/>
    <mergeCell ref="G39:M39"/>
    <mergeCell ref="N39:T39"/>
    <mergeCell ref="N42:T42"/>
    <mergeCell ref="A22:F22"/>
    <mergeCell ref="A24:F28"/>
    <mergeCell ref="G24:H24"/>
    <mergeCell ref="P36:P38"/>
    <mergeCell ref="M24:N24"/>
    <mergeCell ref="G28:H28"/>
    <mergeCell ref="I28:J28"/>
    <mergeCell ref="K28:L28"/>
    <mergeCell ref="N30:T30"/>
    <mergeCell ref="N31:T31"/>
    <mergeCell ref="A1:M1"/>
    <mergeCell ref="A19:F20"/>
    <mergeCell ref="G19:G20"/>
    <mergeCell ref="H19:H20"/>
    <mergeCell ref="I19:I20"/>
    <mergeCell ref="A21:F21"/>
    <mergeCell ref="M28:N28"/>
    <mergeCell ref="O36:O38"/>
    <mergeCell ref="O28:P28"/>
    <mergeCell ref="A30:F31"/>
    <mergeCell ref="O24:P24"/>
    <mergeCell ref="G25:H27"/>
    <mergeCell ref="I25:J27"/>
    <mergeCell ref="K25:L27"/>
    <mergeCell ref="M25:N27"/>
    <mergeCell ref="O25:P27"/>
    <mergeCell ref="N41:T41"/>
    <mergeCell ref="I24:J24"/>
    <mergeCell ref="K24:L24"/>
    <mergeCell ref="A33:F34"/>
    <mergeCell ref="A35:F38"/>
    <mergeCell ref="G36:G38"/>
    <mergeCell ref="H36:H38"/>
    <mergeCell ref="I36:I38"/>
    <mergeCell ref="J36:J38"/>
    <mergeCell ref="K36:K38"/>
    <mergeCell ref="A43:E44"/>
    <mergeCell ref="A40:F40"/>
    <mergeCell ref="A41:E42"/>
    <mergeCell ref="A39:F39"/>
    <mergeCell ref="L36:L38"/>
    <mergeCell ref="M36:M38"/>
    <mergeCell ref="G41:M41"/>
    <mergeCell ref="G42:M42"/>
    <mergeCell ref="Q24:R24"/>
    <mergeCell ref="S24:T24"/>
    <mergeCell ref="Q25:R27"/>
    <mergeCell ref="S25:T27"/>
    <mergeCell ref="Q28:R28"/>
    <mergeCell ref="S28:T28"/>
    <mergeCell ref="G31:M31"/>
    <mergeCell ref="Q36:Q38"/>
    <mergeCell ref="R36:R38"/>
    <mergeCell ref="S36:S38"/>
    <mergeCell ref="T36:T38"/>
    <mergeCell ref="G33:M34"/>
    <mergeCell ref="N33:T33"/>
    <mergeCell ref="N34:T34"/>
    <mergeCell ref="N36:N38"/>
  </mergeCells>
  <printOptions/>
  <pageMargins left="0.7479166666666667" right="0.7479166666666667" top="0.5" bottom="0.49027777777777776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65"/>
  <sheetViews>
    <sheetView zoomScalePageLayoutView="0" workbookViewId="0" topLeftCell="A16">
      <selection activeCell="B11" sqref="B11"/>
    </sheetView>
  </sheetViews>
  <sheetFormatPr defaultColWidth="9.375" defaultRowHeight="15" customHeight="1"/>
  <cols>
    <col min="1" max="1" width="44.125" style="1" customWidth="1"/>
    <col min="2" max="2" width="13.00390625" style="1" customWidth="1"/>
    <col min="3" max="5" width="13.375" style="1" customWidth="1"/>
    <col min="6" max="6" width="13.25390625" style="1" customWidth="1"/>
    <col min="7" max="7" width="10.25390625" style="17" customWidth="1"/>
    <col min="8" max="8" width="9.875" style="17" customWidth="1"/>
    <col min="9" max="9" width="10.75390625" style="17" customWidth="1"/>
  </cols>
  <sheetData>
    <row r="6" spans="1:5" ht="15" customHeight="1">
      <c r="A6" s="37" t="s">
        <v>37</v>
      </c>
      <c r="B6" s="38">
        <v>2200</v>
      </c>
      <c r="C6" s="18"/>
      <c r="D6" s="18"/>
      <c r="E6" s="6"/>
    </row>
    <row r="7" spans="1:5" ht="15" customHeight="1">
      <c r="A7" s="37" t="s">
        <v>38</v>
      </c>
      <c r="B7" s="38">
        <v>1500</v>
      </c>
      <c r="C7" s="18"/>
      <c r="D7" s="18"/>
      <c r="E7" s="6"/>
    </row>
    <row r="8" spans="1:5" ht="15" customHeight="1">
      <c r="A8" s="37" t="s">
        <v>39</v>
      </c>
      <c r="B8" s="39">
        <v>3</v>
      </c>
      <c r="C8" s="18"/>
      <c r="D8" s="18"/>
      <c r="E8" s="13"/>
    </row>
    <row r="9" spans="1:5" ht="15" customHeight="1">
      <c r="A9" s="40" t="s">
        <v>52</v>
      </c>
      <c r="B9" s="38">
        <v>0</v>
      </c>
      <c r="C9" s="18"/>
      <c r="D9" s="18"/>
      <c r="E9" s="13"/>
    </row>
    <row r="10" spans="1:5" ht="15" customHeight="1">
      <c r="A10" s="40" t="s">
        <v>77</v>
      </c>
      <c r="B10" s="38">
        <v>0</v>
      </c>
      <c r="C10" s="18"/>
      <c r="D10" s="18"/>
      <c r="E10" s="13"/>
    </row>
    <row r="11" spans="1:5" ht="15" customHeight="1">
      <c r="A11" s="40" t="s">
        <v>69</v>
      </c>
      <c r="B11" s="38">
        <v>2</v>
      </c>
      <c r="C11" s="18"/>
      <c r="D11" s="18"/>
      <c r="E11" s="13"/>
    </row>
    <row r="12" spans="1:5" ht="15" customHeight="1">
      <c r="A12" s="19"/>
      <c r="B12" s="18"/>
      <c r="C12" s="18"/>
      <c r="D12" s="18"/>
      <c r="E12" s="13"/>
    </row>
    <row r="13" spans="1:5" ht="15" customHeight="1">
      <c r="A13" s="19"/>
      <c r="B13" s="18"/>
      <c r="C13" s="18"/>
      <c r="D13" s="18"/>
      <c r="E13" s="13"/>
    </row>
    <row r="14" spans="1:5" ht="15" customHeight="1">
      <c r="A14" s="19"/>
      <c r="B14" s="18"/>
      <c r="C14" s="18"/>
      <c r="D14" s="18"/>
      <c r="E14" s="13"/>
    </row>
    <row r="15" spans="1:5" ht="15" customHeight="1">
      <c r="A15" s="19"/>
      <c r="B15" s="18"/>
      <c r="C15" s="18"/>
      <c r="D15" s="18"/>
      <c r="E15" s="13"/>
    </row>
    <row r="16" ht="15" customHeight="1" thickBot="1"/>
    <row r="17" spans="1:8" ht="15" customHeight="1" thickBot="1">
      <c r="A17" s="197" t="s">
        <v>40</v>
      </c>
      <c r="B17" s="163">
        <f>B7-1</f>
        <v>1499</v>
      </c>
      <c r="C17" s="164"/>
      <c r="D17" s="164"/>
      <c r="E17" s="164"/>
      <c r="F17" s="164"/>
      <c r="G17" s="164"/>
      <c r="H17" s="165"/>
    </row>
    <row r="18" spans="1:8" ht="15" customHeight="1" thickBot="1">
      <c r="A18" s="197"/>
      <c r="B18" s="166"/>
      <c r="C18" s="167"/>
      <c r="D18" s="167"/>
      <c r="E18" s="167"/>
      <c r="F18" s="167"/>
      <c r="G18" s="167"/>
      <c r="H18" s="168"/>
    </row>
    <row r="19" ht="15" customHeight="1">
      <c r="F19" s="41"/>
    </row>
    <row r="20" spans="1:6" ht="15" customHeight="1" thickBot="1">
      <c r="A20" s="224" t="s">
        <v>41</v>
      </c>
      <c r="B20" s="225"/>
      <c r="C20" s="225"/>
      <c r="D20" s="225"/>
      <c r="E20" s="225"/>
      <c r="F20" s="225"/>
    </row>
    <row r="21" spans="1:8" ht="15" customHeight="1" thickBot="1">
      <c r="A21" s="129" t="s">
        <v>42</v>
      </c>
      <c r="B21" s="216" t="s">
        <v>24</v>
      </c>
      <c r="C21" s="218" t="s">
        <v>78</v>
      </c>
      <c r="D21" s="220" t="s">
        <v>56</v>
      </c>
      <c r="E21" s="222" t="s">
        <v>72</v>
      </c>
      <c r="F21" s="229" t="s">
        <v>73</v>
      </c>
      <c r="G21" s="169" t="s">
        <v>80</v>
      </c>
      <c r="H21" s="172" t="s">
        <v>81</v>
      </c>
    </row>
    <row r="22" spans="1:9" ht="15" customHeight="1" thickBot="1">
      <c r="A22" s="129"/>
      <c r="B22" s="217"/>
      <c r="C22" s="219"/>
      <c r="D22" s="221"/>
      <c r="E22" s="223"/>
      <c r="F22" s="230"/>
      <c r="G22" s="170"/>
      <c r="H22" s="103"/>
      <c r="I22" s="6"/>
    </row>
    <row r="23" spans="1:10" ht="15" customHeight="1" thickBot="1">
      <c r="A23" s="129"/>
      <c r="B23" s="226"/>
      <c r="C23" s="206"/>
      <c r="D23" s="203"/>
      <c r="E23" s="213"/>
      <c r="F23" s="230"/>
      <c r="G23" s="130"/>
      <c r="H23" s="173"/>
      <c r="I23" s="36"/>
      <c r="J23" s="25"/>
    </row>
    <row r="24" spans="1:10" ht="15" customHeight="1" thickBot="1">
      <c r="A24" s="129"/>
      <c r="B24" s="227"/>
      <c r="C24" s="207"/>
      <c r="D24" s="204"/>
      <c r="E24" s="214"/>
      <c r="F24" s="230"/>
      <c r="G24" s="90"/>
      <c r="H24" s="174"/>
      <c r="I24" s="19"/>
      <c r="J24" s="25"/>
    </row>
    <row r="25" spans="1:10" ht="15" customHeight="1" thickBot="1">
      <c r="A25" s="129"/>
      <c r="B25" s="227"/>
      <c r="C25" s="207"/>
      <c r="D25" s="204"/>
      <c r="E25" s="214"/>
      <c r="F25" s="230"/>
      <c r="G25" s="90"/>
      <c r="H25" s="174"/>
      <c r="I25" s="42"/>
      <c r="J25" s="25"/>
    </row>
    <row r="26" spans="1:10" ht="15" customHeight="1" thickBot="1">
      <c r="A26" s="129"/>
      <c r="B26" s="228"/>
      <c r="C26" s="208"/>
      <c r="D26" s="205"/>
      <c r="E26" s="215"/>
      <c r="F26" s="230"/>
      <c r="G26" s="171"/>
      <c r="H26" s="175"/>
      <c r="I26" s="42"/>
      <c r="J26" s="25"/>
    </row>
    <row r="27" spans="1:10" ht="15" customHeight="1" thickBot="1">
      <c r="A27" s="197" t="s">
        <v>43</v>
      </c>
      <c r="B27" s="231">
        <f>B6-40</f>
        <v>2160</v>
      </c>
      <c r="C27" s="232"/>
      <c r="D27" s="232"/>
      <c r="E27" s="232"/>
      <c r="F27" s="232"/>
      <c r="G27" s="232"/>
      <c r="H27" s="233"/>
      <c r="I27" s="42"/>
      <c r="J27" s="25"/>
    </row>
    <row r="28" spans="1:10" ht="15" customHeight="1" thickBot="1">
      <c r="A28" s="197"/>
      <c r="B28" s="166"/>
      <c r="C28" s="167"/>
      <c r="D28" s="167"/>
      <c r="E28" s="167"/>
      <c r="F28" s="167"/>
      <c r="G28" s="167"/>
      <c r="H28" s="168"/>
      <c r="I28" s="42"/>
      <c r="J28" s="25"/>
    </row>
    <row r="29" spans="1:10" ht="15" customHeight="1" thickBot="1">
      <c r="A29" s="197" t="s">
        <v>44</v>
      </c>
      <c r="B29" s="231">
        <f>B27-79</f>
        <v>2081</v>
      </c>
      <c r="C29" s="232"/>
      <c r="D29" s="232"/>
      <c r="E29" s="232"/>
      <c r="F29" s="232"/>
      <c r="G29" s="232"/>
      <c r="H29" s="233"/>
      <c r="I29" s="42"/>
      <c r="J29" s="25"/>
    </row>
    <row r="30" spans="1:10" ht="15" customHeight="1" thickBot="1">
      <c r="A30" s="197"/>
      <c r="B30" s="231"/>
      <c r="C30" s="232"/>
      <c r="D30" s="232"/>
      <c r="E30" s="232"/>
      <c r="F30" s="232"/>
      <c r="G30" s="232"/>
      <c r="H30" s="233"/>
      <c r="I30" s="42"/>
      <c r="J30" s="25"/>
    </row>
    <row r="31" spans="1:10" ht="15" customHeight="1" thickBot="1">
      <c r="A31" s="179" t="s">
        <v>45</v>
      </c>
      <c r="B31" s="186">
        <f>($B7+26*($B8-($B8-$B11)))/$B8</f>
        <v>517.3333333333334</v>
      </c>
      <c r="C31" s="157">
        <f>($B7+32*($B8-($B8-$B11)))/$B8</f>
        <v>521.3333333333334</v>
      </c>
      <c r="D31" s="157">
        <f>($B7+42*($B8-($B8-$B11)))/$B8</f>
        <v>528</v>
      </c>
      <c r="E31" s="157">
        <f>($B7+60*($B8-($B8-$B11)))/$B8</f>
        <v>540</v>
      </c>
      <c r="F31" s="157">
        <f>($B7+50*($B8-($B8-$B11)))/$B8</f>
        <v>533.3333333333334</v>
      </c>
      <c r="G31" s="157">
        <f>($B7+39*($B8-($B8-$B11)))/$B8</f>
        <v>526</v>
      </c>
      <c r="H31" s="236">
        <f>($B7+16*($B8-($B8-$B11)))/$B8</f>
        <v>510.6666666666667</v>
      </c>
      <c r="I31" s="42"/>
      <c r="J31" s="25"/>
    </row>
    <row r="32" spans="1:10" ht="15" customHeight="1">
      <c r="A32" s="179"/>
      <c r="B32" s="177"/>
      <c r="C32" s="158"/>
      <c r="D32" s="158"/>
      <c r="E32" s="158"/>
      <c r="F32" s="158"/>
      <c r="G32" s="158"/>
      <c r="H32" s="234"/>
      <c r="I32" s="42"/>
      <c r="J32" s="25"/>
    </row>
    <row r="33" spans="1:10" ht="15" customHeight="1" thickBot="1">
      <c r="A33" s="201" t="s">
        <v>68</v>
      </c>
      <c r="B33" s="177">
        <f>B31-50</f>
        <v>467.33333333333337</v>
      </c>
      <c r="C33" s="158">
        <f>C31-62</f>
        <v>459.33333333333337</v>
      </c>
      <c r="D33" s="158">
        <f>D31-50</f>
        <v>478</v>
      </c>
      <c r="E33" s="158">
        <f>E31-118</f>
        <v>422</v>
      </c>
      <c r="F33" s="158">
        <f>F31-98</f>
        <v>435.33333333333337</v>
      </c>
      <c r="G33" s="158">
        <f>G31-78</f>
        <v>448</v>
      </c>
      <c r="H33" s="234">
        <f>H31-32</f>
        <v>478.6666666666667</v>
      </c>
      <c r="I33" s="42"/>
      <c r="J33" s="25"/>
    </row>
    <row r="34" spans="1:11" ht="15" customHeight="1" thickBot="1">
      <c r="A34" s="202"/>
      <c r="B34" s="198"/>
      <c r="C34" s="199"/>
      <c r="D34" s="199"/>
      <c r="E34" s="199"/>
      <c r="F34" s="199"/>
      <c r="G34" s="199"/>
      <c r="H34" s="237"/>
      <c r="I34" s="42"/>
      <c r="J34" s="25"/>
      <c r="K34" s="25"/>
    </row>
    <row r="35" spans="1:10" ht="15" customHeight="1" thickBot="1">
      <c r="A35" s="159" t="s">
        <v>46</v>
      </c>
      <c r="B35" s="160"/>
      <c r="C35" s="160"/>
      <c r="D35" s="160"/>
      <c r="E35" s="160"/>
      <c r="F35" s="160"/>
      <c r="G35" s="160"/>
      <c r="H35" s="161"/>
      <c r="I35" s="42"/>
      <c r="J35" s="25"/>
    </row>
    <row r="36" spans="1:10" ht="15" customHeight="1" thickBot="1">
      <c r="A36" s="176" t="s">
        <v>42</v>
      </c>
      <c r="B36" s="211" t="s">
        <v>24</v>
      </c>
      <c r="C36" s="209" t="s">
        <v>78</v>
      </c>
      <c r="D36" s="209" t="s">
        <v>56</v>
      </c>
      <c r="E36" s="209" t="s">
        <v>72</v>
      </c>
      <c r="F36" s="169" t="s">
        <v>73</v>
      </c>
      <c r="G36" s="193" t="s">
        <v>80</v>
      </c>
      <c r="H36" s="195" t="s">
        <v>81</v>
      </c>
      <c r="I36" s="42"/>
      <c r="J36" s="25"/>
    </row>
    <row r="37" spans="1:10" ht="15" customHeight="1" thickBot="1">
      <c r="A37" s="200"/>
      <c r="B37" s="212"/>
      <c r="C37" s="210"/>
      <c r="D37" s="210"/>
      <c r="E37" s="210"/>
      <c r="F37" s="170"/>
      <c r="G37" s="194"/>
      <c r="H37" s="196"/>
      <c r="I37" s="42"/>
      <c r="J37" s="25"/>
    </row>
    <row r="38" spans="1:10" ht="15" customHeight="1" thickBot="1">
      <c r="A38" s="44" t="s">
        <v>47</v>
      </c>
      <c r="B38" s="159" t="s">
        <v>48</v>
      </c>
      <c r="C38" s="191"/>
      <c r="D38" s="191"/>
      <c r="E38" s="191"/>
      <c r="F38" s="191"/>
      <c r="G38" s="191"/>
      <c r="H38" s="192"/>
      <c r="I38" s="42"/>
      <c r="J38" s="25"/>
    </row>
    <row r="39" spans="1:10" ht="15" customHeight="1" thickBot="1">
      <c r="A39" s="187" t="s">
        <v>54</v>
      </c>
      <c r="B39" s="180">
        <f>(B27-62-3*B9)/(B9+1)</f>
        <v>2098</v>
      </c>
      <c r="C39" s="181"/>
      <c r="D39" s="181"/>
      <c r="E39" s="181"/>
      <c r="F39" s="181"/>
      <c r="G39" s="181"/>
      <c r="H39" s="182"/>
      <c r="I39" s="42"/>
      <c r="J39" s="25"/>
    </row>
    <row r="40" spans="1:10" ht="15" customHeight="1" thickBot="1">
      <c r="A40" s="188"/>
      <c r="B40" s="183"/>
      <c r="C40" s="184"/>
      <c r="D40" s="184"/>
      <c r="E40" s="184"/>
      <c r="F40" s="184"/>
      <c r="G40" s="184"/>
      <c r="H40" s="185"/>
      <c r="I40" s="42"/>
      <c r="J40" s="25"/>
    </row>
    <row r="41" spans="1:10" ht="15" customHeight="1" thickBot="1">
      <c r="A41" s="189" t="s">
        <v>55</v>
      </c>
      <c r="B41" s="180">
        <f>(B27-58-1*B9)/(B9+1)</f>
        <v>2102</v>
      </c>
      <c r="C41" s="181"/>
      <c r="D41" s="181"/>
      <c r="E41" s="181"/>
      <c r="F41" s="181"/>
      <c r="G41" s="181"/>
      <c r="H41" s="182"/>
      <c r="I41" s="42"/>
      <c r="J41" s="25"/>
    </row>
    <row r="42" spans="1:10" ht="15" customHeight="1" thickBot="1">
      <c r="A42" s="190"/>
      <c r="B42" s="183"/>
      <c r="C42" s="184"/>
      <c r="D42" s="184"/>
      <c r="E42" s="184"/>
      <c r="F42" s="184"/>
      <c r="G42" s="184"/>
      <c r="H42" s="185"/>
      <c r="I42" s="42"/>
      <c r="J42" s="25"/>
    </row>
    <row r="43" spans="1:10" ht="15" customHeight="1" thickBot="1">
      <c r="A43" s="179" t="s">
        <v>49</v>
      </c>
      <c r="B43" s="186">
        <f aca="true" t="shared" si="0" ref="B43:H43">(B33+12-3*$B10)/($B10+1)</f>
        <v>479.33333333333337</v>
      </c>
      <c r="C43" s="157">
        <f t="shared" si="0"/>
        <v>471.33333333333337</v>
      </c>
      <c r="D43" s="157">
        <f t="shared" si="0"/>
        <v>490</v>
      </c>
      <c r="E43" s="157">
        <f t="shared" si="0"/>
        <v>434</v>
      </c>
      <c r="F43" s="157">
        <f t="shared" si="0"/>
        <v>447.33333333333337</v>
      </c>
      <c r="G43" s="157">
        <f t="shared" si="0"/>
        <v>460</v>
      </c>
      <c r="H43" s="236">
        <f t="shared" si="0"/>
        <v>490.6666666666667</v>
      </c>
      <c r="I43" s="42"/>
      <c r="J43" s="25"/>
    </row>
    <row r="44" spans="1:10" ht="15" customHeight="1">
      <c r="A44" s="179"/>
      <c r="B44" s="177"/>
      <c r="C44" s="158"/>
      <c r="D44" s="158"/>
      <c r="E44" s="158"/>
      <c r="F44" s="158"/>
      <c r="G44" s="158"/>
      <c r="H44" s="234"/>
      <c r="I44" s="42"/>
      <c r="J44" s="25"/>
    </row>
    <row r="45" spans="1:10" ht="15" customHeight="1" thickBot="1">
      <c r="A45" s="176" t="s">
        <v>50</v>
      </c>
      <c r="B45" s="177">
        <f aca="true" t="shared" si="1" ref="B45:H45">(B33+14-1*$B10)/($B10+1)</f>
        <v>481.33333333333337</v>
      </c>
      <c r="C45" s="158">
        <f t="shared" si="1"/>
        <v>473.33333333333337</v>
      </c>
      <c r="D45" s="158">
        <f t="shared" si="1"/>
        <v>492</v>
      </c>
      <c r="E45" s="158">
        <f t="shared" si="1"/>
        <v>436</v>
      </c>
      <c r="F45" s="158">
        <f t="shared" si="1"/>
        <v>449.33333333333337</v>
      </c>
      <c r="G45" s="158">
        <f t="shared" si="1"/>
        <v>462</v>
      </c>
      <c r="H45" s="234">
        <f t="shared" si="1"/>
        <v>492.6666666666667</v>
      </c>
      <c r="I45" s="42"/>
      <c r="J45" s="25"/>
    </row>
    <row r="46" spans="1:10" ht="15" customHeight="1" thickBot="1">
      <c r="A46" s="176"/>
      <c r="B46" s="178"/>
      <c r="C46" s="162"/>
      <c r="D46" s="162"/>
      <c r="E46" s="162"/>
      <c r="F46" s="162"/>
      <c r="G46" s="162"/>
      <c r="H46" s="235"/>
      <c r="I46" s="19"/>
      <c r="J46" s="25"/>
    </row>
    <row r="47" spans="1:10" ht="15" customHeight="1" thickBot="1">
      <c r="A47" s="45"/>
      <c r="B47" s="159" t="s">
        <v>51</v>
      </c>
      <c r="C47" s="191"/>
      <c r="D47" s="191"/>
      <c r="E47" s="191"/>
      <c r="F47" s="191"/>
      <c r="G47" s="191"/>
      <c r="H47" s="192"/>
      <c r="I47" s="19"/>
      <c r="J47" s="25"/>
    </row>
    <row r="48" spans="1:8" ht="15" customHeight="1" thickBot="1">
      <c r="A48" s="187" t="s">
        <v>54</v>
      </c>
      <c r="B48" s="180">
        <f>(B27-62-10*B9)/(B9+1)</f>
        <v>2098</v>
      </c>
      <c r="C48" s="181"/>
      <c r="D48" s="181"/>
      <c r="E48" s="181"/>
      <c r="F48" s="181"/>
      <c r="G48" s="181"/>
      <c r="H48" s="182"/>
    </row>
    <row r="49" spans="1:8" ht="15" customHeight="1" thickBot="1">
      <c r="A49" s="188"/>
      <c r="B49" s="183"/>
      <c r="C49" s="184"/>
      <c r="D49" s="184"/>
      <c r="E49" s="184"/>
      <c r="F49" s="184"/>
      <c r="G49" s="184"/>
      <c r="H49" s="185"/>
    </row>
    <row r="50" spans="1:8" ht="15" customHeight="1" thickBot="1">
      <c r="A50" s="189" t="s">
        <v>55</v>
      </c>
      <c r="B50" s="180">
        <f>(B27-58-8*B9)/(B9+1)</f>
        <v>2102</v>
      </c>
      <c r="C50" s="181"/>
      <c r="D50" s="181"/>
      <c r="E50" s="181"/>
      <c r="F50" s="181"/>
      <c r="G50" s="181"/>
      <c r="H50" s="182"/>
    </row>
    <row r="51" spans="1:8" ht="15" customHeight="1" thickBot="1">
      <c r="A51" s="190"/>
      <c r="B51" s="183"/>
      <c r="C51" s="184"/>
      <c r="D51" s="184"/>
      <c r="E51" s="184"/>
      <c r="F51" s="184"/>
      <c r="G51" s="184"/>
      <c r="H51" s="185"/>
    </row>
    <row r="52" spans="1:8" ht="15" customHeight="1" thickBot="1">
      <c r="A52" s="179" t="s">
        <v>49</v>
      </c>
      <c r="B52" s="186">
        <f aca="true" t="shared" si="2" ref="B52:H52">(B33+12-10*$B10)/($B10+1)</f>
        <v>479.33333333333337</v>
      </c>
      <c r="C52" s="157">
        <f t="shared" si="2"/>
        <v>471.33333333333337</v>
      </c>
      <c r="D52" s="157">
        <f t="shared" si="2"/>
        <v>490</v>
      </c>
      <c r="E52" s="157">
        <f t="shared" si="2"/>
        <v>434</v>
      </c>
      <c r="F52" s="157">
        <f t="shared" si="2"/>
        <v>447.33333333333337</v>
      </c>
      <c r="G52" s="157">
        <f t="shared" si="2"/>
        <v>460</v>
      </c>
      <c r="H52" s="236">
        <f t="shared" si="2"/>
        <v>490.6666666666667</v>
      </c>
    </row>
    <row r="53" spans="1:8" ht="15" customHeight="1">
      <c r="A53" s="179"/>
      <c r="B53" s="177"/>
      <c r="C53" s="158"/>
      <c r="D53" s="158"/>
      <c r="E53" s="158"/>
      <c r="F53" s="158"/>
      <c r="G53" s="158"/>
      <c r="H53" s="234"/>
    </row>
    <row r="54" spans="1:8" ht="15" customHeight="1" thickBot="1">
      <c r="A54" s="176" t="s">
        <v>50</v>
      </c>
      <c r="B54" s="177">
        <f aca="true" t="shared" si="3" ref="B54:H54">(B33+14-8*$B10)/($B10+1)</f>
        <v>481.33333333333337</v>
      </c>
      <c r="C54" s="158">
        <f t="shared" si="3"/>
        <v>473.33333333333337</v>
      </c>
      <c r="D54" s="158">
        <f t="shared" si="3"/>
        <v>492</v>
      </c>
      <c r="E54" s="158">
        <f t="shared" si="3"/>
        <v>436</v>
      </c>
      <c r="F54" s="158">
        <f t="shared" si="3"/>
        <v>449.33333333333337</v>
      </c>
      <c r="G54" s="158">
        <f t="shared" si="3"/>
        <v>462</v>
      </c>
      <c r="H54" s="234">
        <f t="shared" si="3"/>
        <v>492.6666666666667</v>
      </c>
    </row>
    <row r="55" spans="1:8" ht="15" customHeight="1" thickBot="1">
      <c r="A55" s="176"/>
      <c r="B55" s="178"/>
      <c r="C55" s="162"/>
      <c r="D55" s="162"/>
      <c r="E55" s="162"/>
      <c r="F55" s="162"/>
      <c r="G55" s="162"/>
      <c r="H55" s="235"/>
    </row>
    <row r="56" spans="1:6" ht="15" customHeight="1">
      <c r="A56" s="23"/>
      <c r="B56" s="24"/>
      <c r="C56" s="24"/>
      <c r="D56" s="30"/>
      <c r="E56" s="30"/>
      <c r="F56" s="20"/>
    </row>
    <row r="57" spans="1:6" ht="15" customHeight="1">
      <c r="A57" s="43"/>
      <c r="B57" s="30"/>
      <c r="C57" s="30"/>
      <c r="D57" s="30"/>
      <c r="E57" s="30"/>
      <c r="F57" s="20"/>
    </row>
    <row r="58" ht="15" customHeight="1">
      <c r="F58" s="20"/>
    </row>
    <row r="59" ht="15" customHeight="1">
      <c r="F59" s="20"/>
    </row>
    <row r="65" ht="15" customHeight="1">
      <c r="J65" s="25"/>
    </row>
  </sheetData>
  <sheetProtection selectLockedCells="1" selectUnlockedCells="1"/>
  <mergeCells count="89">
    <mergeCell ref="G31:G32"/>
    <mergeCell ref="G33:G34"/>
    <mergeCell ref="G43:G44"/>
    <mergeCell ref="F43:F44"/>
    <mergeCell ref="E31:E32"/>
    <mergeCell ref="B45:B46"/>
    <mergeCell ref="C45:C46"/>
    <mergeCell ref="D45:D46"/>
    <mergeCell ref="B38:H38"/>
    <mergeCell ref="H31:H32"/>
    <mergeCell ref="H33:H34"/>
    <mergeCell ref="E33:E34"/>
    <mergeCell ref="H43:H44"/>
    <mergeCell ref="H45:H46"/>
    <mergeCell ref="H52:H53"/>
    <mergeCell ref="B50:H51"/>
    <mergeCell ref="D33:D34"/>
    <mergeCell ref="D31:D32"/>
    <mergeCell ref="B48:H49"/>
    <mergeCell ref="F36:F37"/>
    <mergeCell ref="F45:F46"/>
    <mergeCell ref="G52:G53"/>
    <mergeCell ref="G54:G55"/>
    <mergeCell ref="B27:H28"/>
    <mergeCell ref="B29:H30"/>
    <mergeCell ref="G45:G46"/>
    <mergeCell ref="F31:F32"/>
    <mergeCell ref="F33:F34"/>
    <mergeCell ref="H54:H55"/>
    <mergeCell ref="A17:A18"/>
    <mergeCell ref="A21:A26"/>
    <mergeCell ref="B21:B22"/>
    <mergeCell ref="C21:C22"/>
    <mergeCell ref="D21:D22"/>
    <mergeCell ref="E21:E22"/>
    <mergeCell ref="A20:F20"/>
    <mergeCell ref="B23:B26"/>
    <mergeCell ref="F21:F22"/>
    <mergeCell ref="F23:F26"/>
    <mergeCell ref="A33:A34"/>
    <mergeCell ref="B31:B32"/>
    <mergeCell ref="C31:C32"/>
    <mergeCell ref="D23:D26"/>
    <mergeCell ref="C23:C26"/>
    <mergeCell ref="E36:E37"/>
    <mergeCell ref="B36:B37"/>
    <mergeCell ref="C36:C37"/>
    <mergeCell ref="D36:D37"/>
    <mergeCell ref="E23:E26"/>
    <mergeCell ref="A39:A40"/>
    <mergeCell ref="B39:H40"/>
    <mergeCell ref="G36:G37"/>
    <mergeCell ref="H36:H37"/>
    <mergeCell ref="A27:A28"/>
    <mergeCell ref="A29:A30"/>
    <mergeCell ref="A31:A32"/>
    <mergeCell ref="B33:B34"/>
    <mergeCell ref="C33:C34"/>
    <mergeCell ref="A36:A37"/>
    <mergeCell ref="A48:A49"/>
    <mergeCell ref="A50:A51"/>
    <mergeCell ref="A45:A46"/>
    <mergeCell ref="A43:A44"/>
    <mergeCell ref="B43:B44"/>
    <mergeCell ref="A41:A42"/>
    <mergeCell ref="B47:H47"/>
    <mergeCell ref="D43:D44"/>
    <mergeCell ref="E43:E44"/>
    <mergeCell ref="E45:E46"/>
    <mergeCell ref="A54:A55"/>
    <mergeCell ref="B54:B55"/>
    <mergeCell ref="C54:C55"/>
    <mergeCell ref="D54:D55"/>
    <mergeCell ref="A52:A53"/>
    <mergeCell ref="B41:H42"/>
    <mergeCell ref="E54:E55"/>
    <mergeCell ref="E52:E53"/>
    <mergeCell ref="B52:B53"/>
    <mergeCell ref="C52:C53"/>
    <mergeCell ref="D52:D53"/>
    <mergeCell ref="C43:C44"/>
    <mergeCell ref="A35:H35"/>
    <mergeCell ref="F52:F53"/>
    <mergeCell ref="F54:F55"/>
    <mergeCell ref="B17:H18"/>
    <mergeCell ref="G21:G22"/>
    <mergeCell ref="G23:G26"/>
    <mergeCell ref="H21:H22"/>
    <mergeCell ref="H23:H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5" r:id="rId2"/>
  <ignoredErrors>
    <ignoredError sqref="B32 B34:D34 B33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78"/>
  <sheetViews>
    <sheetView zoomScalePageLayoutView="0" workbookViewId="0" topLeftCell="A16">
      <selection activeCell="M27" sqref="M27"/>
    </sheetView>
  </sheetViews>
  <sheetFormatPr defaultColWidth="9.375" defaultRowHeight="15" customHeight="1"/>
  <cols>
    <col min="1" max="1" width="44.125" style="1" customWidth="1"/>
    <col min="2" max="2" width="13.00390625" style="1" customWidth="1"/>
    <col min="3" max="5" width="13.375" style="1" customWidth="1"/>
    <col min="6" max="6" width="13.00390625" style="1" customWidth="1"/>
    <col min="7" max="7" width="10.375" style="17" customWidth="1"/>
    <col min="8" max="8" width="9.875" style="17" customWidth="1"/>
    <col min="9" max="9" width="10.125" style="17" customWidth="1"/>
  </cols>
  <sheetData>
    <row r="5" ht="15" customHeight="1" thickBot="1"/>
    <row r="6" spans="1:5" ht="15" customHeight="1">
      <c r="A6" s="47" t="s">
        <v>37</v>
      </c>
      <c r="B6" s="48">
        <v>2200</v>
      </c>
      <c r="C6" s="18"/>
      <c r="D6" s="18"/>
      <c r="E6" s="6"/>
    </row>
    <row r="7" spans="1:5" ht="15" customHeight="1">
      <c r="A7" s="49" t="s">
        <v>38</v>
      </c>
      <c r="B7" s="50">
        <v>1500</v>
      </c>
      <c r="C7" s="18"/>
      <c r="D7" s="18"/>
      <c r="E7" s="6"/>
    </row>
    <row r="8" spans="1:5" ht="15" customHeight="1">
      <c r="A8" s="49" t="s">
        <v>39</v>
      </c>
      <c r="B8" s="50">
        <v>2</v>
      </c>
      <c r="C8" s="18"/>
      <c r="D8" s="18"/>
      <c r="E8" s="13"/>
    </row>
    <row r="9" spans="1:5" ht="15" customHeight="1">
      <c r="A9" s="51" t="s">
        <v>52</v>
      </c>
      <c r="B9" s="52">
        <v>0</v>
      </c>
      <c r="C9" s="18"/>
      <c r="D9" s="18"/>
      <c r="E9" s="13"/>
    </row>
    <row r="10" spans="1:5" ht="15" customHeight="1" thickBot="1">
      <c r="A10" s="53" t="s">
        <v>53</v>
      </c>
      <c r="B10" s="54">
        <v>0</v>
      </c>
      <c r="C10" s="18"/>
      <c r="D10" s="18"/>
      <c r="E10" s="13"/>
    </row>
    <row r="11" spans="1:5" ht="15" customHeight="1">
      <c r="A11" s="27"/>
      <c r="B11" s="18"/>
      <c r="C11" s="18"/>
      <c r="D11" s="18"/>
      <c r="E11" s="13"/>
    </row>
    <row r="12" spans="1:5" ht="15" customHeight="1">
      <c r="A12" s="19"/>
      <c r="B12" s="18"/>
      <c r="C12" s="18"/>
      <c r="D12" s="18"/>
      <c r="E12" s="13"/>
    </row>
    <row r="13" spans="1:5" ht="15" customHeight="1">
      <c r="A13" s="19"/>
      <c r="B13" s="18"/>
      <c r="C13" s="18"/>
      <c r="D13" s="18"/>
      <c r="E13" s="13"/>
    </row>
    <row r="14" spans="1:5" ht="15" customHeight="1">
      <c r="A14" s="19"/>
      <c r="B14" s="18"/>
      <c r="C14" s="18"/>
      <c r="D14" s="18"/>
      <c r="E14" s="13"/>
    </row>
    <row r="15" spans="1:7" ht="15" customHeight="1">
      <c r="A15" s="19"/>
      <c r="B15" s="18"/>
      <c r="C15" s="18"/>
      <c r="D15" s="18"/>
      <c r="E15" s="13"/>
      <c r="G15" s="19"/>
    </row>
    <row r="16" ht="15" customHeight="1" thickBot="1"/>
    <row r="17" spans="1:8" ht="15" customHeight="1" thickBot="1">
      <c r="A17" s="197" t="s">
        <v>40</v>
      </c>
      <c r="B17" s="163">
        <f>B7-1</f>
        <v>1499</v>
      </c>
      <c r="C17" s="164"/>
      <c r="D17" s="164"/>
      <c r="E17" s="164"/>
      <c r="F17" s="164"/>
      <c r="G17" s="164"/>
      <c r="H17" s="165"/>
    </row>
    <row r="18" spans="1:8" ht="15" customHeight="1" thickBot="1">
      <c r="A18" s="249"/>
      <c r="B18" s="231"/>
      <c r="C18" s="232"/>
      <c r="D18" s="232"/>
      <c r="E18" s="232"/>
      <c r="F18" s="232"/>
      <c r="G18" s="232"/>
      <c r="H18" s="233"/>
    </row>
    <row r="19" spans="1:8" ht="15" customHeight="1" thickBot="1">
      <c r="A19" s="252" t="s">
        <v>41</v>
      </c>
      <c r="B19" s="253"/>
      <c r="C19" s="253"/>
      <c r="D19" s="253"/>
      <c r="E19" s="253"/>
      <c r="F19" s="253"/>
      <c r="G19" s="253"/>
      <c r="H19" s="254"/>
    </row>
    <row r="20" spans="1:8" ht="15" customHeight="1" thickBot="1">
      <c r="A20" s="250" t="s">
        <v>42</v>
      </c>
      <c r="B20" s="211" t="s">
        <v>24</v>
      </c>
      <c r="C20" s="209" t="s">
        <v>78</v>
      </c>
      <c r="D20" s="209" t="s">
        <v>56</v>
      </c>
      <c r="E20" s="209" t="s">
        <v>72</v>
      </c>
      <c r="F20" s="169" t="s">
        <v>73</v>
      </c>
      <c r="G20" s="169" t="s">
        <v>80</v>
      </c>
      <c r="H20" s="100" t="s">
        <v>81</v>
      </c>
    </row>
    <row r="21" spans="1:9" ht="15" customHeight="1" thickBot="1">
      <c r="A21" s="129"/>
      <c r="B21" s="251"/>
      <c r="C21" s="243"/>
      <c r="D21" s="243"/>
      <c r="E21" s="243"/>
      <c r="F21" s="89"/>
      <c r="G21" s="89"/>
      <c r="H21" s="91"/>
      <c r="I21" s="6"/>
    </row>
    <row r="22" spans="1:9" ht="15" customHeight="1" thickBot="1">
      <c r="A22" s="129"/>
      <c r="B22" s="247"/>
      <c r="C22" s="245"/>
      <c r="D22" s="245"/>
      <c r="E22" s="245"/>
      <c r="F22" s="89"/>
      <c r="G22" s="90"/>
      <c r="H22" s="174"/>
      <c r="I22" s="36"/>
    </row>
    <row r="23" spans="1:9" ht="15" customHeight="1" thickBot="1">
      <c r="A23" s="129"/>
      <c r="B23" s="247"/>
      <c r="C23" s="245"/>
      <c r="D23" s="245"/>
      <c r="E23" s="245"/>
      <c r="F23" s="89"/>
      <c r="G23" s="90"/>
      <c r="H23" s="174"/>
      <c r="I23" s="19"/>
    </row>
    <row r="24" spans="1:9" ht="15" customHeight="1" thickBot="1">
      <c r="A24" s="129"/>
      <c r="B24" s="247"/>
      <c r="C24" s="245"/>
      <c r="D24" s="245"/>
      <c r="E24" s="245"/>
      <c r="F24" s="89"/>
      <c r="G24" s="90"/>
      <c r="H24" s="174"/>
      <c r="I24" s="46"/>
    </row>
    <row r="25" spans="1:9" ht="15" customHeight="1" thickBot="1">
      <c r="A25" s="129"/>
      <c r="B25" s="248"/>
      <c r="C25" s="246"/>
      <c r="D25" s="246"/>
      <c r="E25" s="246"/>
      <c r="F25" s="102"/>
      <c r="G25" s="171"/>
      <c r="H25" s="175"/>
      <c r="I25" s="19"/>
    </row>
    <row r="26" spans="1:9" ht="15" customHeight="1" thickBot="1">
      <c r="A26" s="197" t="s">
        <v>43</v>
      </c>
      <c r="B26" s="180">
        <f>B6-25</f>
        <v>2175</v>
      </c>
      <c r="C26" s="181"/>
      <c r="D26" s="181"/>
      <c r="E26" s="181"/>
      <c r="F26" s="181"/>
      <c r="G26" s="181"/>
      <c r="H26" s="182"/>
      <c r="I26" s="27"/>
    </row>
    <row r="27" spans="1:9" ht="15" customHeight="1" thickBot="1">
      <c r="A27" s="197"/>
      <c r="B27" s="183"/>
      <c r="C27" s="184"/>
      <c r="D27" s="184"/>
      <c r="E27" s="184"/>
      <c r="F27" s="184"/>
      <c r="G27" s="184"/>
      <c r="H27" s="185"/>
      <c r="I27" s="27"/>
    </row>
    <row r="28" spans="1:9" ht="15" customHeight="1" thickBot="1">
      <c r="A28" s="197" t="s">
        <v>44</v>
      </c>
      <c r="B28" s="180">
        <f>B26-79</f>
        <v>2096</v>
      </c>
      <c r="C28" s="181"/>
      <c r="D28" s="181"/>
      <c r="E28" s="181"/>
      <c r="F28" s="181"/>
      <c r="G28" s="181"/>
      <c r="H28" s="182"/>
      <c r="I28" s="19"/>
    </row>
    <row r="29" spans="1:9" ht="15" customHeight="1" thickBot="1">
      <c r="A29" s="197"/>
      <c r="B29" s="183"/>
      <c r="C29" s="184"/>
      <c r="D29" s="184"/>
      <c r="E29" s="184"/>
      <c r="F29" s="184"/>
      <c r="G29" s="184"/>
      <c r="H29" s="185"/>
      <c r="I29" s="27"/>
    </row>
    <row r="30" spans="1:9" ht="15" customHeight="1" thickBot="1">
      <c r="A30" s="179" t="s">
        <v>45</v>
      </c>
      <c r="B30" s="180">
        <f>(B7/B8-8)</f>
        <v>742</v>
      </c>
      <c r="C30" s="181"/>
      <c r="D30" s="181"/>
      <c r="E30" s="181"/>
      <c r="F30" s="181"/>
      <c r="G30" s="181"/>
      <c r="H30" s="182"/>
      <c r="I30" s="27"/>
    </row>
    <row r="31" spans="1:9" ht="15" customHeight="1" thickBot="1">
      <c r="A31" s="179"/>
      <c r="B31" s="238"/>
      <c r="C31" s="239"/>
      <c r="D31" s="239"/>
      <c r="E31" s="239"/>
      <c r="F31" s="239"/>
      <c r="G31" s="239"/>
      <c r="H31" s="240"/>
      <c r="I31" s="27"/>
    </row>
    <row r="32" spans="1:9" ht="15" customHeight="1" thickBot="1">
      <c r="A32" s="201" t="s">
        <v>68</v>
      </c>
      <c r="B32" s="186">
        <f>B30-50</f>
        <v>692</v>
      </c>
      <c r="C32" s="157">
        <f>B30-62</f>
        <v>680</v>
      </c>
      <c r="D32" s="157">
        <f>B30-50</f>
        <v>692</v>
      </c>
      <c r="E32" s="157">
        <f>$B30-118</f>
        <v>624</v>
      </c>
      <c r="F32" s="157">
        <f>$B30-98</f>
        <v>644</v>
      </c>
      <c r="G32" s="157">
        <f>$B30-78</f>
        <v>664</v>
      </c>
      <c r="H32" s="236">
        <f>$B30-32</f>
        <v>710</v>
      </c>
      <c r="I32" s="56"/>
    </row>
    <row r="33" spans="1:9" ht="15" customHeight="1" thickBot="1">
      <c r="A33" s="202"/>
      <c r="B33" s="198"/>
      <c r="C33" s="199"/>
      <c r="D33" s="199"/>
      <c r="E33" s="199"/>
      <c r="F33" s="199"/>
      <c r="G33" s="199"/>
      <c r="H33" s="237"/>
      <c r="I33" s="56"/>
    </row>
    <row r="34" spans="1:9" ht="15" customHeight="1" thickBot="1">
      <c r="A34" s="159" t="s">
        <v>46</v>
      </c>
      <c r="B34" s="191"/>
      <c r="C34" s="191"/>
      <c r="D34" s="191"/>
      <c r="E34" s="191"/>
      <c r="F34" s="191"/>
      <c r="G34" s="191"/>
      <c r="H34" s="192"/>
      <c r="I34" s="19"/>
    </row>
    <row r="35" spans="1:9" ht="15" customHeight="1" thickBot="1">
      <c r="A35" s="244" t="s">
        <v>42</v>
      </c>
      <c r="B35" s="211" t="s">
        <v>24</v>
      </c>
      <c r="C35" s="209" t="s">
        <v>78</v>
      </c>
      <c r="D35" s="209" t="s">
        <v>56</v>
      </c>
      <c r="E35" s="209" t="s">
        <v>72</v>
      </c>
      <c r="F35" s="169" t="s">
        <v>73</v>
      </c>
      <c r="G35" s="193" t="s">
        <v>80</v>
      </c>
      <c r="H35" s="241" t="s">
        <v>81</v>
      </c>
      <c r="I35" s="27"/>
    </row>
    <row r="36" spans="1:9" s="25" customFormat="1" ht="15" customHeight="1" thickBot="1">
      <c r="A36" s="200"/>
      <c r="B36" s="212"/>
      <c r="C36" s="210"/>
      <c r="D36" s="210"/>
      <c r="E36" s="210"/>
      <c r="F36" s="170"/>
      <c r="G36" s="87"/>
      <c r="H36" s="242"/>
      <c r="I36" s="19"/>
    </row>
    <row r="37" spans="1:9" ht="15" customHeight="1" thickBot="1">
      <c r="A37" s="66" t="s">
        <v>47</v>
      </c>
      <c r="B37" s="159" t="s">
        <v>48</v>
      </c>
      <c r="C37" s="191"/>
      <c r="D37" s="191"/>
      <c r="E37" s="191"/>
      <c r="F37" s="191"/>
      <c r="G37" s="191"/>
      <c r="H37" s="192"/>
      <c r="I37" s="42"/>
    </row>
    <row r="38" spans="1:9" ht="15" customHeight="1" thickBot="1">
      <c r="A38" s="188" t="s">
        <v>54</v>
      </c>
      <c r="B38" s="180">
        <f>(B26-62-3*B9)/(B9+1)</f>
        <v>2113</v>
      </c>
      <c r="C38" s="181"/>
      <c r="D38" s="181"/>
      <c r="E38" s="181"/>
      <c r="F38" s="181"/>
      <c r="G38" s="181"/>
      <c r="H38" s="182"/>
      <c r="I38" s="42"/>
    </row>
    <row r="39" spans="1:9" ht="15" customHeight="1" thickBot="1">
      <c r="A39" s="188"/>
      <c r="B39" s="183"/>
      <c r="C39" s="184"/>
      <c r="D39" s="184"/>
      <c r="E39" s="184"/>
      <c r="F39" s="184"/>
      <c r="G39" s="184"/>
      <c r="H39" s="185"/>
      <c r="I39" s="19"/>
    </row>
    <row r="40" spans="1:9" ht="15" customHeight="1" thickBot="1">
      <c r="A40" s="190" t="s">
        <v>55</v>
      </c>
      <c r="B40" s="180">
        <f>(B26-58-1*B9)/(B9+1)</f>
        <v>2117</v>
      </c>
      <c r="C40" s="181"/>
      <c r="D40" s="181"/>
      <c r="E40" s="181"/>
      <c r="F40" s="181"/>
      <c r="G40" s="181"/>
      <c r="H40" s="182"/>
      <c r="I40" s="19"/>
    </row>
    <row r="41" spans="1:9" ht="15" customHeight="1" thickBot="1">
      <c r="A41" s="190"/>
      <c r="B41" s="238"/>
      <c r="C41" s="239"/>
      <c r="D41" s="239"/>
      <c r="E41" s="239"/>
      <c r="F41" s="239"/>
      <c r="G41" s="239"/>
      <c r="H41" s="240"/>
      <c r="I41" s="19"/>
    </row>
    <row r="42" spans="1:9" ht="15" customHeight="1" thickBot="1">
      <c r="A42" s="179" t="s">
        <v>49</v>
      </c>
      <c r="B42" s="186">
        <f>(B$32+12-3*$B10)/($B10+1)</f>
        <v>704</v>
      </c>
      <c r="C42" s="157">
        <f aca="true" t="shared" si="0" ref="C42:H42">(C32+12-3*$B10)/($B10+1)</f>
        <v>692</v>
      </c>
      <c r="D42" s="157">
        <f t="shared" si="0"/>
        <v>704</v>
      </c>
      <c r="E42" s="157">
        <f t="shared" si="0"/>
        <v>636</v>
      </c>
      <c r="F42" s="157">
        <f t="shared" si="0"/>
        <v>656</v>
      </c>
      <c r="G42" s="157">
        <f t="shared" si="0"/>
        <v>676</v>
      </c>
      <c r="H42" s="236">
        <f t="shared" si="0"/>
        <v>722</v>
      </c>
      <c r="I42" s="19"/>
    </row>
    <row r="43" spans="1:9" ht="15" customHeight="1">
      <c r="A43" s="179"/>
      <c r="B43" s="177"/>
      <c r="C43" s="158"/>
      <c r="D43" s="158"/>
      <c r="E43" s="158"/>
      <c r="F43" s="158"/>
      <c r="G43" s="158"/>
      <c r="H43" s="234"/>
      <c r="I43" s="27"/>
    </row>
    <row r="44" spans="1:9" ht="15" customHeight="1" thickBot="1">
      <c r="A44" s="176" t="s">
        <v>50</v>
      </c>
      <c r="B44" s="177">
        <f aca="true" t="shared" si="1" ref="B44:H44">(B$32+14-1*$B10)/($B10+1)</f>
        <v>706</v>
      </c>
      <c r="C44" s="158">
        <f t="shared" si="1"/>
        <v>694</v>
      </c>
      <c r="D44" s="158">
        <f t="shared" si="1"/>
        <v>706</v>
      </c>
      <c r="E44" s="158">
        <f t="shared" si="1"/>
        <v>638</v>
      </c>
      <c r="F44" s="158">
        <f t="shared" si="1"/>
        <v>658</v>
      </c>
      <c r="G44" s="158">
        <f t="shared" si="1"/>
        <v>678</v>
      </c>
      <c r="H44" s="234">
        <f t="shared" si="1"/>
        <v>724</v>
      </c>
      <c r="I44" s="27"/>
    </row>
    <row r="45" spans="1:9" ht="15" customHeight="1" thickBot="1">
      <c r="A45" s="176"/>
      <c r="B45" s="178"/>
      <c r="C45" s="162"/>
      <c r="D45" s="162"/>
      <c r="E45" s="162"/>
      <c r="F45" s="162"/>
      <c r="G45" s="162"/>
      <c r="H45" s="235"/>
      <c r="I45" s="19"/>
    </row>
    <row r="46" spans="1:9" ht="15" customHeight="1" thickBot="1">
      <c r="A46" s="45"/>
      <c r="B46" s="159" t="s">
        <v>51</v>
      </c>
      <c r="C46" s="191"/>
      <c r="D46" s="191"/>
      <c r="E46" s="191"/>
      <c r="F46" s="191"/>
      <c r="G46" s="191"/>
      <c r="H46" s="192"/>
      <c r="I46" s="19"/>
    </row>
    <row r="47" spans="1:9" ht="15" customHeight="1" thickBot="1">
      <c r="A47" s="188" t="s">
        <v>54</v>
      </c>
      <c r="B47" s="180">
        <f>(B26-62-10*B9)/(B9+1)</f>
        <v>2113</v>
      </c>
      <c r="C47" s="181"/>
      <c r="D47" s="181"/>
      <c r="E47" s="181"/>
      <c r="F47" s="181"/>
      <c r="G47" s="181"/>
      <c r="H47" s="182"/>
      <c r="I47" s="19"/>
    </row>
    <row r="48" spans="1:9" ht="15" customHeight="1" thickBot="1">
      <c r="A48" s="188"/>
      <c r="B48" s="183"/>
      <c r="C48" s="184"/>
      <c r="D48" s="184"/>
      <c r="E48" s="184"/>
      <c r="F48" s="184"/>
      <c r="G48" s="184"/>
      <c r="H48" s="185"/>
      <c r="I48" s="19"/>
    </row>
    <row r="49" spans="1:9" ht="15" customHeight="1" thickBot="1">
      <c r="A49" s="190" t="s">
        <v>55</v>
      </c>
      <c r="B49" s="180">
        <f>(B26-58-8*B9)/(B9+1)</f>
        <v>2117</v>
      </c>
      <c r="C49" s="181"/>
      <c r="D49" s="181"/>
      <c r="E49" s="181"/>
      <c r="F49" s="181"/>
      <c r="G49" s="181"/>
      <c r="H49" s="182"/>
      <c r="I49" s="19"/>
    </row>
    <row r="50" spans="1:8" ht="15" customHeight="1" thickBot="1">
      <c r="A50" s="190"/>
      <c r="B50" s="238"/>
      <c r="C50" s="239"/>
      <c r="D50" s="239"/>
      <c r="E50" s="239"/>
      <c r="F50" s="239"/>
      <c r="G50" s="239"/>
      <c r="H50" s="240"/>
    </row>
    <row r="51" spans="1:8" ht="15" customHeight="1" thickBot="1">
      <c r="A51" s="179" t="s">
        <v>49</v>
      </c>
      <c r="B51" s="186">
        <f aca="true" t="shared" si="2" ref="B51:H51">(B$32+12-10*$B10)/($B10+1)</f>
        <v>704</v>
      </c>
      <c r="C51" s="157">
        <f t="shared" si="2"/>
        <v>692</v>
      </c>
      <c r="D51" s="157">
        <f t="shared" si="2"/>
        <v>704</v>
      </c>
      <c r="E51" s="157">
        <f t="shared" si="2"/>
        <v>636</v>
      </c>
      <c r="F51" s="157">
        <f t="shared" si="2"/>
        <v>656</v>
      </c>
      <c r="G51" s="157">
        <f t="shared" si="2"/>
        <v>676</v>
      </c>
      <c r="H51" s="236">
        <f t="shared" si="2"/>
        <v>722</v>
      </c>
    </row>
    <row r="52" spans="1:8" ht="15" customHeight="1">
      <c r="A52" s="179"/>
      <c r="B52" s="177"/>
      <c r="C52" s="158"/>
      <c r="D52" s="158"/>
      <c r="E52" s="158"/>
      <c r="F52" s="158"/>
      <c r="G52" s="158"/>
      <c r="H52" s="234"/>
    </row>
    <row r="53" spans="1:8" ht="15" customHeight="1" thickBot="1">
      <c r="A53" s="176" t="s">
        <v>50</v>
      </c>
      <c r="B53" s="177">
        <f aca="true" t="shared" si="3" ref="B53:H53">(B$32+14-8*$B10)/($B10+1)</f>
        <v>706</v>
      </c>
      <c r="C53" s="158">
        <f t="shared" si="3"/>
        <v>694</v>
      </c>
      <c r="D53" s="158">
        <f t="shared" si="3"/>
        <v>706</v>
      </c>
      <c r="E53" s="158">
        <f t="shared" si="3"/>
        <v>638</v>
      </c>
      <c r="F53" s="158">
        <f t="shared" si="3"/>
        <v>658</v>
      </c>
      <c r="G53" s="158">
        <f t="shared" si="3"/>
        <v>678</v>
      </c>
      <c r="H53" s="234">
        <f t="shared" si="3"/>
        <v>724</v>
      </c>
    </row>
    <row r="54" spans="1:8" ht="15" customHeight="1" thickBot="1">
      <c r="A54" s="176"/>
      <c r="B54" s="178"/>
      <c r="C54" s="162"/>
      <c r="D54" s="162"/>
      <c r="E54" s="162"/>
      <c r="F54" s="162"/>
      <c r="G54" s="162"/>
      <c r="H54" s="235"/>
    </row>
    <row r="55" spans="1:6" ht="15" customHeight="1">
      <c r="A55" s="23"/>
      <c r="B55" s="24"/>
      <c r="C55" s="24"/>
      <c r="D55" s="24"/>
      <c r="E55" s="24"/>
      <c r="F55" s="20"/>
    </row>
    <row r="56" ht="15" customHeight="1">
      <c r="F56" s="20"/>
    </row>
    <row r="57" ht="15" customHeight="1">
      <c r="F57" s="22"/>
    </row>
    <row r="58" ht="15" customHeight="1">
      <c r="F58" s="22"/>
    </row>
    <row r="59" ht="15" customHeight="1">
      <c r="F59" s="20"/>
    </row>
    <row r="60" ht="15" customHeight="1">
      <c r="F60" s="20"/>
    </row>
    <row r="61" ht="15" customHeight="1">
      <c r="F61" s="20"/>
    </row>
    <row r="62" ht="15" customHeight="1">
      <c r="F62" s="20"/>
    </row>
    <row r="63" ht="15" customHeight="1">
      <c r="F63" s="18"/>
    </row>
    <row r="64" ht="15" customHeight="1">
      <c r="F64" s="18"/>
    </row>
    <row r="65" ht="15" customHeight="1">
      <c r="F65" s="21"/>
    </row>
    <row r="66" ht="15" customHeight="1">
      <c r="F66" s="21"/>
    </row>
    <row r="67" ht="15" customHeight="1">
      <c r="F67" s="14"/>
    </row>
    <row r="68" ht="15" customHeight="1">
      <c r="F68" s="20"/>
    </row>
    <row r="69" ht="15" customHeight="1">
      <c r="F69" s="20"/>
    </row>
    <row r="70" ht="15" customHeight="1">
      <c r="F70" s="20"/>
    </row>
    <row r="71" ht="15" customHeight="1">
      <c r="F71" s="20"/>
    </row>
    <row r="72" ht="15" customHeight="1">
      <c r="F72" s="14"/>
    </row>
    <row r="73" ht="15" customHeight="1">
      <c r="F73" s="20"/>
    </row>
    <row r="74" ht="15" customHeight="1">
      <c r="F74" s="20"/>
    </row>
    <row r="75" ht="15" customHeight="1">
      <c r="F75" s="20"/>
    </row>
    <row r="76" ht="15" customHeight="1">
      <c r="F76" s="20"/>
    </row>
    <row r="77" ht="15" customHeight="1">
      <c r="F77" s="20"/>
    </row>
    <row r="78" ht="15" customHeight="1">
      <c r="F78" s="20"/>
    </row>
  </sheetData>
  <sheetProtection selectLockedCells="1" selectUnlockedCells="1"/>
  <mergeCells count="83">
    <mergeCell ref="G42:G43"/>
    <mergeCell ref="G44:G45"/>
    <mergeCell ref="G51:G52"/>
    <mergeCell ref="G53:G54"/>
    <mergeCell ref="H32:H33"/>
    <mergeCell ref="H42:H43"/>
    <mergeCell ref="H44:H45"/>
    <mergeCell ref="H51:H52"/>
    <mergeCell ref="H53:H54"/>
    <mergeCell ref="B46:H46"/>
    <mergeCell ref="G32:G33"/>
    <mergeCell ref="B22:B25"/>
    <mergeCell ref="A17:A18"/>
    <mergeCell ref="A20:A25"/>
    <mergeCell ref="B20:B21"/>
    <mergeCell ref="B17:H18"/>
    <mergeCell ref="A19:H19"/>
    <mergeCell ref="G20:G21"/>
    <mergeCell ref="H20:H21"/>
    <mergeCell ref="G22:G25"/>
    <mergeCell ref="C22:C25"/>
    <mergeCell ref="D22:D25"/>
    <mergeCell ref="B26:H27"/>
    <mergeCell ref="B28:H29"/>
    <mergeCell ref="B30:H31"/>
    <mergeCell ref="E22:E25"/>
    <mergeCell ref="H22:H25"/>
    <mergeCell ref="B42:B43"/>
    <mergeCell ref="A28:A29"/>
    <mergeCell ref="A30:A31"/>
    <mergeCell ref="B32:B33"/>
    <mergeCell ref="C32:C33"/>
    <mergeCell ref="D32:D33"/>
    <mergeCell ref="A47:A48"/>
    <mergeCell ref="A49:A50"/>
    <mergeCell ref="A44:A45"/>
    <mergeCell ref="B44:B45"/>
    <mergeCell ref="C44:C45"/>
    <mergeCell ref="D35:D36"/>
    <mergeCell ref="A38:A39"/>
    <mergeCell ref="A35:A36"/>
    <mergeCell ref="B35:B36"/>
    <mergeCell ref="C35:C36"/>
    <mergeCell ref="A51:A52"/>
    <mergeCell ref="B51:B52"/>
    <mergeCell ref="C51:C52"/>
    <mergeCell ref="E51:E52"/>
    <mergeCell ref="A53:A54"/>
    <mergeCell ref="B53:B54"/>
    <mergeCell ref="C53:C54"/>
    <mergeCell ref="D53:D54"/>
    <mergeCell ref="E53:E54"/>
    <mergeCell ref="D51:D52"/>
    <mergeCell ref="F51:F52"/>
    <mergeCell ref="F53:F54"/>
    <mergeCell ref="F32:F33"/>
    <mergeCell ref="F35:F36"/>
    <mergeCell ref="B47:H48"/>
    <mergeCell ref="F20:F21"/>
    <mergeCell ref="F22:F25"/>
    <mergeCell ref="C20:C21"/>
    <mergeCell ref="D20:D21"/>
    <mergeCell ref="E20:E21"/>
    <mergeCell ref="E32:E33"/>
    <mergeCell ref="A32:A33"/>
    <mergeCell ref="A26:A27"/>
    <mergeCell ref="B49:H50"/>
    <mergeCell ref="G35:G36"/>
    <mergeCell ref="H35:H36"/>
    <mergeCell ref="B37:H37"/>
    <mergeCell ref="B38:H39"/>
    <mergeCell ref="C42:C43"/>
    <mergeCell ref="B40:H41"/>
    <mergeCell ref="D44:D45"/>
    <mergeCell ref="E44:E45"/>
    <mergeCell ref="F44:F45"/>
    <mergeCell ref="A34:H34"/>
    <mergeCell ref="D42:D43"/>
    <mergeCell ref="F42:F43"/>
    <mergeCell ref="E35:E36"/>
    <mergeCell ref="E42:E43"/>
    <mergeCell ref="A40:A41"/>
    <mergeCell ref="A42:A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2">
      <selection activeCell="P35" sqref="P35"/>
    </sheetView>
  </sheetViews>
  <sheetFormatPr defaultColWidth="9.00390625" defaultRowHeight="12.75"/>
  <sheetData>
    <row r="1" spans="1:13" ht="25.5">
      <c r="A1" s="142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 t="s">
        <v>0</v>
      </c>
      <c r="C4" s="1"/>
      <c r="D4" s="1"/>
      <c r="E4" s="1"/>
      <c r="G4" s="1"/>
      <c r="H4" s="1"/>
      <c r="I4" s="1"/>
      <c r="J4" s="1"/>
      <c r="K4" s="1"/>
      <c r="L4" s="1"/>
      <c r="M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3" t="s">
        <v>1</v>
      </c>
      <c r="H6" s="2"/>
      <c r="I6" s="1"/>
      <c r="J6" s="1"/>
      <c r="K6" s="3"/>
    </row>
    <row r="7" spans="1:11" ht="12.75">
      <c r="A7" s="1"/>
      <c r="B7" s="1"/>
      <c r="C7" s="1"/>
      <c r="D7" s="1"/>
      <c r="E7" s="3" t="s">
        <v>2</v>
      </c>
      <c r="H7" s="2"/>
      <c r="I7" s="1"/>
      <c r="J7" s="1"/>
      <c r="K7" s="3"/>
    </row>
    <row r="8" spans="1:11" ht="12.75">
      <c r="A8" s="1"/>
      <c r="B8" s="1"/>
      <c r="C8" s="1"/>
      <c r="D8" s="1"/>
      <c r="E8" s="3" t="s">
        <v>3</v>
      </c>
      <c r="H8" s="2"/>
      <c r="I8" s="1"/>
      <c r="J8" s="1"/>
      <c r="K8" s="3"/>
    </row>
    <row r="9" spans="1:11" ht="12.75">
      <c r="A9" s="1"/>
      <c r="B9" s="1"/>
      <c r="C9" s="1"/>
      <c r="D9" s="1"/>
      <c r="E9" s="3" t="s">
        <v>4</v>
      </c>
      <c r="H9" s="2"/>
      <c r="I9" s="1"/>
      <c r="J9" s="1"/>
      <c r="K9" s="4"/>
    </row>
    <row r="10" spans="1:11" ht="12.75">
      <c r="A10" s="1"/>
      <c r="B10" s="1"/>
      <c r="C10" s="1"/>
      <c r="D10" s="1"/>
      <c r="E10" s="4" t="s">
        <v>5</v>
      </c>
      <c r="H10" s="2"/>
      <c r="I10" s="1"/>
      <c r="J10" s="1"/>
      <c r="K10" s="4"/>
    </row>
    <row r="11" spans="1:11" ht="12.75">
      <c r="A11" s="1"/>
      <c r="B11" s="1"/>
      <c r="C11" s="1"/>
      <c r="D11" s="1"/>
      <c r="E11" s="4" t="s">
        <v>6</v>
      </c>
      <c r="H11" s="2"/>
      <c r="I11" s="1"/>
      <c r="J11" s="1"/>
      <c r="K11" s="4"/>
    </row>
    <row r="12" spans="1:11" ht="12.75">
      <c r="A12" s="1"/>
      <c r="B12" s="1"/>
      <c r="C12" s="1"/>
      <c r="D12" s="1"/>
      <c r="E12" s="4" t="s">
        <v>7</v>
      </c>
      <c r="H12" s="2"/>
      <c r="I12" s="1"/>
      <c r="J12" s="1"/>
      <c r="K12" s="5"/>
    </row>
    <row r="13" spans="1:13" ht="12.75">
      <c r="A13" s="1"/>
      <c r="B13" s="1"/>
      <c r="C13" s="1"/>
      <c r="D13" s="1"/>
      <c r="E13" s="5" t="s">
        <v>8</v>
      </c>
      <c r="H13" s="2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 thickBot="1">
      <c r="A19" s="129" t="s">
        <v>9</v>
      </c>
      <c r="B19" s="129"/>
      <c r="C19" s="129"/>
      <c r="D19" s="129"/>
      <c r="E19" s="129"/>
      <c r="F19" s="129"/>
      <c r="G19" s="143" t="s">
        <v>10</v>
      </c>
      <c r="H19" s="144" t="s">
        <v>11</v>
      </c>
      <c r="I19" s="145" t="s">
        <v>12</v>
      </c>
      <c r="J19" s="1"/>
      <c r="K19" s="1"/>
      <c r="L19" s="1"/>
      <c r="M19" s="1"/>
    </row>
    <row r="20" spans="1:13" ht="13.5" thickBot="1">
      <c r="A20" s="129"/>
      <c r="B20" s="129"/>
      <c r="C20" s="129"/>
      <c r="D20" s="129"/>
      <c r="E20" s="129"/>
      <c r="F20" s="129"/>
      <c r="G20" s="143"/>
      <c r="H20" s="144"/>
      <c r="I20" s="145"/>
      <c r="J20" s="6"/>
      <c r="K20" s="6"/>
      <c r="L20" s="6"/>
      <c r="M20" s="6"/>
    </row>
    <row r="21" spans="1:13" ht="12.75">
      <c r="A21" s="146" t="s">
        <v>88</v>
      </c>
      <c r="B21" s="146"/>
      <c r="C21" s="146"/>
      <c r="D21" s="146"/>
      <c r="E21" s="146"/>
      <c r="F21" s="146"/>
      <c r="G21" s="7">
        <v>1</v>
      </c>
      <c r="H21" s="8">
        <v>2</v>
      </c>
      <c r="I21" s="9">
        <v>3</v>
      </c>
      <c r="J21" s="6"/>
      <c r="K21" s="6"/>
      <c r="L21" s="6"/>
      <c r="M21" s="6"/>
    </row>
    <row r="22" spans="1:13" ht="13.5" thickBot="1">
      <c r="A22" s="148"/>
      <c r="B22" s="148"/>
      <c r="C22" s="148"/>
      <c r="D22" s="148"/>
      <c r="E22" s="148"/>
      <c r="F22" s="148"/>
      <c r="G22" s="10"/>
      <c r="H22" s="11"/>
      <c r="I22" s="12"/>
      <c r="J22" s="6"/>
      <c r="K22" s="6"/>
      <c r="L22" s="6"/>
      <c r="M22" s="6"/>
    </row>
    <row r="23" spans="1:13" ht="13.5" thickBot="1">
      <c r="A23" s="6"/>
      <c r="B23" s="6"/>
      <c r="C23" s="6"/>
      <c r="D23" s="6"/>
      <c r="E23" s="6"/>
      <c r="F23" s="6"/>
      <c r="G23" s="6"/>
      <c r="H23" s="26"/>
      <c r="I23" s="6"/>
      <c r="J23" s="6"/>
      <c r="K23" s="6"/>
      <c r="L23" s="6"/>
      <c r="M23" s="22"/>
    </row>
    <row r="24" spans="1:14" ht="13.5" thickBot="1">
      <c r="A24" s="129" t="s">
        <v>15</v>
      </c>
      <c r="B24" s="129"/>
      <c r="C24" s="129"/>
      <c r="D24" s="129"/>
      <c r="E24" s="129"/>
      <c r="F24" s="129"/>
      <c r="G24" s="245" t="s">
        <v>89</v>
      </c>
      <c r="H24" s="258"/>
      <c r="I24" s="90" t="s">
        <v>90</v>
      </c>
      <c r="J24" s="90"/>
      <c r="K24" s="89" t="s">
        <v>91</v>
      </c>
      <c r="L24" s="89"/>
      <c r="M24" s="89" t="s">
        <v>108</v>
      </c>
      <c r="N24" s="89"/>
    </row>
    <row r="25" spans="1:14" ht="13.5" thickBot="1">
      <c r="A25" s="129"/>
      <c r="B25" s="129"/>
      <c r="C25" s="129"/>
      <c r="D25" s="129"/>
      <c r="E25" s="129"/>
      <c r="F25" s="129"/>
      <c r="G25" s="245"/>
      <c r="H25" s="245"/>
      <c r="I25" s="89"/>
      <c r="J25" s="89"/>
      <c r="K25" s="89"/>
      <c r="L25" s="89"/>
      <c r="M25" s="89"/>
      <c r="N25" s="89"/>
    </row>
    <row r="26" spans="1:14" ht="13.5" thickBot="1">
      <c r="A26" s="129"/>
      <c r="B26" s="129"/>
      <c r="C26" s="129"/>
      <c r="D26" s="129"/>
      <c r="E26" s="129"/>
      <c r="F26" s="129"/>
      <c r="G26" s="245"/>
      <c r="H26" s="245"/>
      <c r="I26" s="89"/>
      <c r="J26" s="89"/>
      <c r="K26" s="89"/>
      <c r="L26" s="89"/>
      <c r="M26" s="89"/>
      <c r="N26" s="89"/>
    </row>
    <row r="27" spans="1:14" ht="13.5" thickBot="1">
      <c r="A27" s="129"/>
      <c r="B27" s="129"/>
      <c r="C27" s="129"/>
      <c r="D27" s="129"/>
      <c r="E27" s="129"/>
      <c r="F27" s="129"/>
      <c r="G27" s="245"/>
      <c r="H27" s="245"/>
      <c r="I27" s="89"/>
      <c r="J27" s="89"/>
      <c r="K27" s="89"/>
      <c r="L27" s="89"/>
      <c r="M27" s="89"/>
      <c r="N27" s="89"/>
    </row>
    <row r="28" spans="1:14" ht="13.5" thickBot="1">
      <c r="A28" s="129"/>
      <c r="B28" s="129"/>
      <c r="C28" s="129"/>
      <c r="D28" s="129"/>
      <c r="E28" s="129"/>
      <c r="F28" s="129"/>
      <c r="G28" s="259">
        <v>13</v>
      </c>
      <c r="H28" s="259"/>
      <c r="I28" s="259">
        <v>13</v>
      </c>
      <c r="J28" s="259"/>
      <c r="K28" s="245">
        <v>11</v>
      </c>
      <c r="L28" s="245"/>
      <c r="M28" s="89">
        <v>11</v>
      </c>
      <c r="N28" s="89"/>
    </row>
    <row r="29" spans="1:13" ht="13.5" thickBot="1">
      <c r="A29" s="6"/>
      <c r="B29" s="6"/>
      <c r="C29" s="6"/>
      <c r="D29" s="6"/>
      <c r="E29" s="6"/>
      <c r="F29" s="6"/>
      <c r="G29" s="6"/>
      <c r="H29" s="6"/>
      <c r="I29" s="6"/>
      <c r="J29" s="22"/>
      <c r="K29" s="22"/>
      <c r="L29" s="22"/>
      <c r="M29" s="22"/>
    </row>
    <row r="30" spans="1:14" ht="13.5" customHeight="1" thickBot="1">
      <c r="A30" s="260" t="s">
        <v>79</v>
      </c>
      <c r="B30" s="261"/>
      <c r="C30" s="261"/>
      <c r="D30" s="261"/>
      <c r="E30" s="261"/>
      <c r="F30" s="150"/>
      <c r="G30" s="258" t="s">
        <v>16</v>
      </c>
      <c r="H30" s="258"/>
      <c r="I30" s="258"/>
      <c r="J30" s="258"/>
      <c r="K30" s="258"/>
      <c r="L30" s="258"/>
      <c r="M30" s="258"/>
      <c r="N30" s="258"/>
    </row>
    <row r="31" spans="1:14" ht="13.5" customHeight="1" thickBot="1">
      <c r="A31" s="262"/>
      <c r="B31" s="263"/>
      <c r="C31" s="263"/>
      <c r="D31" s="263"/>
      <c r="E31" s="263"/>
      <c r="F31" s="153"/>
      <c r="G31" s="258" t="s">
        <v>18</v>
      </c>
      <c r="H31" s="258"/>
      <c r="I31" s="258"/>
      <c r="J31" s="258"/>
      <c r="K31" s="258"/>
      <c r="L31" s="258"/>
      <c r="M31" s="258"/>
      <c r="N31" s="258"/>
    </row>
    <row r="32" spans="1:13" ht="13.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4" ht="13.5" thickBot="1">
      <c r="A33" s="120" t="s">
        <v>19</v>
      </c>
      <c r="B33" s="121"/>
      <c r="C33" s="121"/>
      <c r="D33" s="121"/>
      <c r="E33" s="121"/>
      <c r="F33" s="121"/>
      <c r="G33" s="90" t="s">
        <v>20</v>
      </c>
      <c r="H33" s="90"/>
      <c r="I33" s="90"/>
      <c r="J33" s="90"/>
      <c r="K33" s="90"/>
      <c r="L33" s="90"/>
      <c r="M33" s="90"/>
      <c r="N33" s="90"/>
    </row>
    <row r="34" spans="1:14" ht="12.75">
      <c r="A34" s="264"/>
      <c r="B34" s="265"/>
      <c r="C34" s="265"/>
      <c r="D34" s="265"/>
      <c r="E34" s="265"/>
      <c r="F34" s="265"/>
      <c r="G34" s="90"/>
      <c r="H34" s="90"/>
      <c r="I34" s="90"/>
      <c r="J34" s="90"/>
      <c r="K34" s="90"/>
      <c r="L34" s="90"/>
      <c r="M34" s="90"/>
      <c r="N34" s="90"/>
    </row>
    <row r="35" spans="1:14" ht="12.75">
      <c r="A35" s="266" t="s">
        <v>23</v>
      </c>
      <c r="B35" s="125"/>
      <c r="C35" s="125"/>
      <c r="D35" s="125"/>
      <c r="E35" s="125"/>
      <c r="F35" s="125"/>
      <c r="G35" s="90" t="s">
        <v>89</v>
      </c>
      <c r="H35" s="90"/>
      <c r="I35" s="89" t="s">
        <v>90</v>
      </c>
      <c r="J35" s="89"/>
      <c r="K35" s="89" t="s">
        <v>91</v>
      </c>
      <c r="L35" s="89"/>
      <c r="M35" s="89" t="s">
        <v>108</v>
      </c>
      <c r="N35" s="90"/>
    </row>
    <row r="36" spans="1:14" ht="12.75">
      <c r="A36" s="266"/>
      <c r="B36" s="125"/>
      <c r="C36" s="125"/>
      <c r="D36" s="125"/>
      <c r="E36" s="125"/>
      <c r="F36" s="125"/>
      <c r="G36" s="89"/>
      <c r="H36" s="89"/>
      <c r="I36" s="89"/>
      <c r="J36" s="89"/>
      <c r="K36" s="89"/>
      <c r="L36" s="89"/>
      <c r="M36" s="89"/>
      <c r="N36" s="89"/>
    </row>
    <row r="37" spans="1:14" ht="12.75">
      <c r="A37" s="266"/>
      <c r="B37" s="125"/>
      <c r="C37" s="125"/>
      <c r="D37" s="125"/>
      <c r="E37" s="125"/>
      <c r="F37" s="125"/>
      <c r="G37" s="89"/>
      <c r="H37" s="89"/>
      <c r="I37" s="89"/>
      <c r="J37" s="89"/>
      <c r="K37" s="89"/>
      <c r="L37" s="89"/>
      <c r="M37" s="89"/>
      <c r="N37" s="89"/>
    </row>
    <row r="38" spans="1:14" ht="12.75">
      <c r="A38" s="266"/>
      <c r="B38" s="125"/>
      <c r="C38" s="125"/>
      <c r="D38" s="125"/>
      <c r="E38" s="125"/>
      <c r="F38" s="125"/>
      <c r="G38" s="89"/>
      <c r="H38" s="89"/>
      <c r="I38" s="89"/>
      <c r="J38" s="89"/>
      <c r="K38" s="89"/>
      <c r="L38" s="89"/>
      <c r="M38" s="89"/>
      <c r="N38" s="89"/>
    </row>
    <row r="39" spans="1:14" ht="12.75">
      <c r="A39" s="274" t="s">
        <v>25</v>
      </c>
      <c r="B39" s="113"/>
      <c r="C39" s="113"/>
      <c r="D39" s="113"/>
      <c r="E39" s="113"/>
      <c r="F39" s="113"/>
      <c r="G39" s="89" t="s">
        <v>57</v>
      </c>
      <c r="H39" s="89"/>
      <c r="I39" s="89"/>
      <c r="J39" s="89"/>
      <c r="K39" s="89"/>
      <c r="L39" s="89"/>
      <c r="M39" s="89"/>
      <c r="N39" s="89"/>
    </row>
    <row r="40" spans="1:14" ht="12.75">
      <c r="A40" s="275" t="s">
        <v>26</v>
      </c>
      <c r="B40" s="111"/>
      <c r="C40" s="111"/>
      <c r="D40" s="111"/>
      <c r="E40" s="111"/>
      <c r="F40" s="111"/>
      <c r="G40" s="348" t="s">
        <v>92</v>
      </c>
      <c r="H40" s="348"/>
      <c r="I40" s="279" t="s">
        <v>92</v>
      </c>
      <c r="J40" s="279"/>
      <c r="K40" s="279" t="s">
        <v>93</v>
      </c>
      <c r="L40" s="279"/>
      <c r="M40" s="313" t="s">
        <v>93</v>
      </c>
      <c r="N40" s="257"/>
    </row>
    <row r="41" spans="1:14" ht="12.75">
      <c r="A41" s="278" t="s">
        <v>31</v>
      </c>
      <c r="B41" s="112"/>
      <c r="C41" s="112"/>
      <c r="D41" s="112"/>
      <c r="E41" s="112"/>
      <c r="F41" s="15" t="s">
        <v>32</v>
      </c>
      <c r="G41" s="279" t="s">
        <v>94</v>
      </c>
      <c r="H41" s="279"/>
      <c r="I41" s="279"/>
      <c r="J41" s="279"/>
      <c r="K41" s="279"/>
      <c r="L41" s="279"/>
      <c r="M41" s="279"/>
      <c r="N41" s="279"/>
    </row>
    <row r="42" spans="1:14" ht="12.75">
      <c r="A42" s="278"/>
      <c r="B42" s="112"/>
      <c r="C42" s="112"/>
      <c r="D42" s="112"/>
      <c r="E42" s="112"/>
      <c r="F42" s="15" t="s">
        <v>33</v>
      </c>
      <c r="G42" s="279" t="s">
        <v>95</v>
      </c>
      <c r="H42" s="279"/>
      <c r="I42" s="279"/>
      <c r="J42" s="279"/>
      <c r="K42" s="279"/>
      <c r="L42" s="279"/>
      <c r="M42" s="279"/>
      <c r="N42" s="279"/>
    </row>
    <row r="43" spans="1:14" ht="13.5" thickBot="1">
      <c r="A43" s="280" t="s">
        <v>34</v>
      </c>
      <c r="B43" s="110"/>
      <c r="C43" s="110"/>
      <c r="D43" s="110"/>
      <c r="E43" s="110"/>
      <c r="F43" s="15" t="s">
        <v>32</v>
      </c>
      <c r="G43" s="279" t="s">
        <v>96</v>
      </c>
      <c r="H43" s="279"/>
      <c r="I43" s="279" t="s">
        <v>96</v>
      </c>
      <c r="J43" s="279"/>
      <c r="K43" s="279" t="s">
        <v>96</v>
      </c>
      <c r="L43" s="279"/>
      <c r="M43" s="279" t="s">
        <v>96</v>
      </c>
      <c r="N43" s="279"/>
    </row>
    <row r="44" spans="1:14" ht="13.5" thickBot="1">
      <c r="A44" s="281"/>
      <c r="B44" s="282"/>
      <c r="C44" s="282"/>
      <c r="D44" s="282"/>
      <c r="E44" s="282"/>
      <c r="F44" s="75" t="s">
        <v>33</v>
      </c>
      <c r="G44" s="279" t="s">
        <v>97</v>
      </c>
      <c r="H44" s="279"/>
      <c r="I44" s="279" t="s">
        <v>97</v>
      </c>
      <c r="J44" s="279"/>
      <c r="K44" s="279" t="s">
        <v>97</v>
      </c>
      <c r="L44" s="279"/>
      <c r="M44" s="279" t="s">
        <v>97</v>
      </c>
      <c r="N44" s="279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1"/>
      <c r="M45" s="41"/>
    </row>
  </sheetData>
  <sheetProtection/>
  <mergeCells count="53">
    <mergeCell ref="M36:N38"/>
    <mergeCell ref="G41:N41"/>
    <mergeCell ref="G42:N42"/>
    <mergeCell ref="M43:N43"/>
    <mergeCell ref="M44:N44"/>
    <mergeCell ref="M24:N24"/>
    <mergeCell ref="M25:N27"/>
    <mergeCell ref="G30:N30"/>
    <mergeCell ref="G31:N31"/>
    <mergeCell ref="G33:N34"/>
    <mergeCell ref="M35:N35"/>
    <mergeCell ref="A41:E42"/>
    <mergeCell ref="A43:E44"/>
    <mergeCell ref="G43:H43"/>
    <mergeCell ref="I43:J43"/>
    <mergeCell ref="K43:L43"/>
    <mergeCell ref="G44:H44"/>
    <mergeCell ref="I44:J44"/>
    <mergeCell ref="K44:L44"/>
    <mergeCell ref="I36:J38"/>
    <mergeCell ref="K36:L38"/>
    <mergeCell ref="A39:F39"/>
    <mergeCell ref="A40:F40"/>
    <mergeCell ref="G40:H40"/>
    <mergeCell ref="I40:J40"/>
    <mergeCell ref="K40:L40"/>
    <mergeCell ref="A30:F31"/>
    <mergeCell ref="A33:F34"/>
    <mergeCell ref="A35:F38"/>
    <mergeCell ref="G35:H35"/>
    <mergeCell ref="I35:J35"/>
    <mergeCell ref="K35:L35"/>
    <mergeCell ref="G36:H38"/>
    <mergeCell ref="A24:F28"/>
    <mergeCell ref="G24:H24"/>
    <mergeCell ref="I24:J24"/>
    <mergeCell ref="K24:L24"/>
    <mergeCell ref="G25:H27"/>
    <mergeCell ref="I25:J27"/>
    <mergeCell ref="K25:L27"/>
    <mergeCell ref="G28:H28"/>
    <mergeCell ref="I28:J28"/>
    <mergeCell ref="K28:L28"/>
    <mergeCell ref="M28:N28"/>
    <mergeCell ref="G39:N39"/>
    <mergeCell ref="M40:N40"/>
    <mergeCell ref="A1:M1"/>
    <mergeCell ref="A19:F20"/>
    <mergeCell ref="G19:G20"/>
    <mergeCell ref="H19:H20"/>
    <mergeCell ref="I19:I20"/>
    <mergeCell ref="A21:F21"/>
    <mergeCell ref="A22:F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F20" sqref="F20:G21"/>
    </sheetView>
  </sheetViews>
  <sheetFormatPr defaultColWidth="9.00390625" defaultRowHeight="12.75"/>
  <cols>
    <col min="1" max="1" width="43.25390625" style="0" customWidth="1"/>
    <col min="2" max="2" width="14.125" style="0" customWidth="1"/>
    <col min="3" max="3" width="13.625" style="0" customWidth="1"/>
  </cols>
  <sheetData>
    <row r="1" spans="1:4" ht="12.75">
      <c r="A1" s="1"/>
      <c r="B1" s="1"/>
      <c r="C1" s="1"/>
      <c r="D1" s="17"/>
    </row>
    <row r="2" spans="1:4" ht="12.75">
      <c r="A2" s="1"/>
      <c r="B2" s="1"/>
      <c r="C2" s="1"/>
      <c r="D2" s="17"/>
    </row>
    <row r="3" spans="1:4" ht="12.75">
      <c r="A3" s="1"/>
      <c r="B3" s="1"/>
      <c r="C3" s="1"/>
      <c r="D3" s="17"/>
    </row>
    <row r="4" spans="1:4" ht="12.75">
      <c r="A4" s="1"/>
      <c r="B4" s="1"/>
      <c r="C4" s="1"/>
      <c r="D4" s="17"/>
    </row>
    <row r="5" spans="1:4" ht="12.75">
      <c r="A5" s="1"/>
      <c r="B5" s="1"/>
      <c r="C5" s="1"/>
      <c r="D5" s="17"/>
    </row>
    <row r="6" spans="1:4" ht="12.75">
      <c r="A6" s="37" t="s">
        <v>37</v>
      </c>
      <c r="B6" s="38">
        <v>2200</v>
      </c>
      <c r="C6" s="18"/>
      <c r="D6" s="17"/>
    </row>
    <row r="7" spans="1:4" ht="12.75">
      <c r="A7" s="37" t="s">
        <v>38</v>
      </c>
      <c r="B7" s="38">
        <v>1500</v>
      </c>
      <c r="C7" s="18"/>
      <c r="D7" s="17"/>
    </row>
    <row r="8" spans="1:4" ht="12.75">
      <c r="A8" s="37" t="s">
        <v>39</v>
      </c>
      <c r="B8" s="39">
        <v>2</v>
      </c>
      <c r="C8" s="18"/>
      <c r="D8" s="17"/>
    </row>
    <row r="9" spans="1:4" ht="12.75">
      <c r="A9" s="40" t="s">
        <v>52</v>
      </c>
      <c r="B9" s="38">
        <v>2</v>
      </c>
      <c r="C9" s="18"/>
      <c r="D9" s="17"/>
    </row>
    <row r="10" spans="1:4" ht="12.75">
      <c r="A10" s="40"/>
      <c r="B10" s="38"/>
      <c r="C10" s="18"/>
      <c r="D10" s="17"/>
    </row>
    <row r="11" spans="1:4" ht="12.75">
      <c r="A11" s="40" t="s">
        <v>69</v>
      </c>
      <c r="B11" s="38">
        <v>1</v>
      </c>
      <c r="C11" s="18"/>
      <c r="D11" s="17"/>
    </row>
    <row r="12" spans="1:4" ht="12.75">
      <c r="A12" s="19"/>
      <c r="B12" s="18"/>
      <c r="C12" s="18"/>
      <c r="D12" s="17"/>
    </row>
    <row r="13" spans="1:4" ht="12.75">
      <c r="A13" s="19"/>
      <c r="B13" s="18"/>
      <c r="C13" s="18"/>
      <c r="D13" s="17"/>
    </row>
    <row r="14" spans="1:4" ht="12.75">
      <c r="A14" s="19"/>
      <c r="B14" s="18"/>
      <c r="C14" s="18"/>
      <c r="D14" s="17"/>
    </row>
    <row r="15" spans="1:4" ht="12.75">
      <c r="A15" s="19"/>
      <c r="B15" s="18"/>
      <c r="C15" s="18"/>
      <c r="D15" s="17"/>
    </row>
    <row r="16" spans="1:4" ht="12.75">
      <c r="A16" s="1"/>
      <c r="B16" s="1"/>
      <c r="C16" s="1"/>
      <c r="D16" s="17"/>
    </row>
    <row r="17" spans="1:7" ht="12.75">
      <c r="A17" s="90" t="s">
        <v>40</v>
      </c>
      <c r="B17" s="286">
        <f>B7-1</f>
        <v>1499</v>
      </c>
      <c r="C17" s="286"/>
      <c r="D17" s="286"/>
      <c r="E17" s="286"/>
      <c r="F17" s="286"/>
      <c r="G17" s="286"/>
    </row>
    <row r="18" spans="1:7" ht="12.75">
      <c r="A18" s="90"/>
      <c r="B18" s="286"/>
      <c r="C18" s="286"/>
      <c r="D18" s="286"/>
      <c r="E18" s="286"/>
      <c r="F18" s="286"/>
      <c r="G18" s="286"/>
    </row>
    <row r="19" spans="1:7" ht="12.75">
      <c r="A19" s="287" t="s">
        <v>98</v>
      </c>
      <c r="B19" s="225"/>
      <c r="C19" s="225"/>
      <c r="D19" s="225"/>
      <c r="E19" s="225"/>
      <c r="F19" s="225"/>
      <c r="G19" s="225"/>
    </row>
    <row r="20" spans="1:7" ht="12.75">
      <c r="A20" s="258" t="s">
        <v>42</v>
      </c>
      <c r="B20" s="243" t="s">
        <v>89</v>
      </c>
      <c r="C20" s="243" t="s">
        <v>90</v>
      </c>
      <c r="D20" s="283" t="s">
        <v>91</v>
      </c>
      <c r="E20" s="89"/>
      <c r="F20" s="283" t="s">
        <v>108</v>
      </c>
      <c r="G20" s="283"/>
    </row>
    <row r="21" spans="1:7" ht="12.75">
      <c r="A21" s="258"/>
      <c r="B21" s="243"/>
      <c r="C21" s="243"/>
      <c r="D21" s="89"/>
      <c r="E21" s="89"/>
      <c r="F21" s="283"/>
      <c r="G21" s="283"/>
    </row>
    <row r="22" spans="1:7" ht="12.75">
      <c r="A22" s="258"/>
      <c r="B22" s="245"/>
      <c r="C22" s="245"/>
      <c r="D22" s="89"/>
      <c r="E22" s="89"/>
      <c r="F22" s="285"/>
      <c r="G22" s="285"/>
    </row>
    <row r="23" spans="1:7" ht="12.75">
      <c r="A23" s="258"/>
      <c r="B23" s="245"/>
      <c r="C23" s="245"/>
      <c r="D23" s="89"/>
      <c r="E23" s="89"/>
      <c r="F23" s="285"/>
      <c r="G23" s="285"/>
    </row>
    <row r="24" spans="1:7" ht="12.75">
      <c r="A24" s="258"/>
      <c r="B24" s="245"/>
      <c r="C24" s="245"/>
      <c r="D24" s="89"/>
      <c r="E24" s="89"/>
      <c r="F24" s="285"/>
      <c r="G24" s="285"/>
    </row>
    <row r="25" spans="1:7" ht="12.75">
      <c r="A25" s="258"/>
      <c r="B25" s="245"/>
      <c r="C25" s="245"/>
      <c r="D25" s="89"/>
      <c r="E25" s="89"/>
      <c r="F25" s="285"/>
      <c r="G25" s="285"/>
    </row>
    <row r="26" spans="1:7" ht="12.75">
      <c r="A26" s="90" t="s">
        <v>43</v>
      </c>
      <c r="B26" s="232">
        <f>B6-40</f>
        <v>2160</v>
      </c>
      <c r="C26" s="232"/>
      <c r="D26" s="232"/>
      <c r="E26" s="232"/>
      <c r="F26" s="232"/>
      <c r="G26" s="232"/>
    </row>
    <row r="27" spans="1:7" ht="12.75">
      <c r="A27" s="90"/>
      <c r="B27" s="232"/>
      <c r="C27" s="232"/>
      <c r="D27" s="232"/>
      <c r="E27" s="232"/>
      <c r="F27" s="232"/>
      <c r="G27" s="232"/>
    </row>
    <row r="28" spans="1:7" ht="13.5" thickBot="1">
      <c r="A28" s="288" t="s">
        <v>45</v>
      </c>
      <c r="B28" s="158">
        <f>($B7+13*($B8-($B8-$B11)))/$B8</f>
        <v>756.5</v>
      </c>
      <c r="C28" s="158"/>
      <c r="D28" s="158">
        <f>($B7+11*($B8-($B8-$B11)))/$B8</f>
        <v>755.5</v>
      </c>
      <c r="E28" s="158"/>
      <c r="F28" s="158">
        <f>($B7+11*($B8-($B8-$B11)))/$B8</f>
        <v>755.5</v>
      </c>
      <c r="G28" s="158"/>
    </row>
    <row r="29" spans="1:7" ht="12.75">
      <c r="A29" s="289"/>
      <c r="B29" s="158"/>
      <c r="C29" s="158"/>
      <c r="D29" s="158"/>
      <c r="E29" s="158"/>
      <c r="F29" s="158"/>
      <c r="G29" s="158"/>
    </row>
    <row r="30" spans="1:7" ht="12.75">
      <c r="A30" s="290" t="s">
        <v>68</v>
      </c>
      <c r="B30" s="158">
        <f>B40-20</f>
        <v>731.5</v>
      </c>
      <c r="C30" s="158"/>
      <c r="D30" s="158">
        <f>D40-16</f>
        <v>734.5</v>
      </c>
      <c r="E30" s="158"/>
      <c r="F30" s="158">
        <f>F40-16</f>
        <v>734.5</v>
      </c>
      <c r="G30" s="158"/>
    </row>
    <row r="31" spans="1:7" ht="12.75">
      <c r="A31" s="291"/>
      <c r="B31" s="158"/>
      <c r="C31" s="158"/>
      <c r="D31" s="158"/>
      <c r="E31" s="158"/>
      <c r="F31" s="158"/>
      <c r="G31" s="158"/>
    </row>
    <row r="32" spans="1:7" ht="12.75">
      <c r="A32" s="292" t="s">
        <v>46</v>
      </c>
      <c r="B32" s="293"/>
      <c r="C32" s="293"/>
      <c r="D32" s="293"/>
      <c r="E32" s="293"/>
      <c r="F32" s="293"/>
      <c r="G32" s="293"/>
    </row>
    <row r="33" spans="1:7" ht="12.75">
      <c r="A33" s="291" t="s">
        <v>42</v>
      </c>
      <c r="B33" s="243" t="s">
        <v>89</v>
      </c>
      <c r="C33" s="243" t="s">
        <v>90</v>
      </c>
      <c r="D33" s="283" t="s">
        <v>91</v>
      </c>
      <c r="E33" s="89"/>
      <c r="F33" s="283" t="s">
        <v>108</v>
      </c>
      <c r="G33" s="283"/>
    </row>
    <row r="34" spans="1:7" ht="12.75">
      <c r="A34" s="291"/>
      <c r="B34" s="243"/>
      <c r="C34" s="243"/>
      <c r="D34" s="89"/>
      <c r="E34" s="89"/>
      <c r="F34" s="283"/>
      <c r="G34" s="283"/>
    </row>
    <row r="35" spans="1:7" ht="12.75">
      <c r="A35" s="85" t="s">
        <v>47</v>
      </c>
      <c r="B35" s="284" t="s">
        <v>48</v>
      </c>
      <c r="C35" s="284"/>
      <c r="D35" s="284"/>
      <c r="E35" s="284"/>
      <c r="F35" s="284"/>
      <c r="G35" s="284"/>
    </row>
    <row r="36" spans="1:7" ht="13.5" thickBot="1">
      <c r="A36" s="296" t="s">
        <v>54</v>
      </c>
      <c r="B36" s="158">
        <f>(B26-5-3*B9)/(B9+1)</f>
        <v>716.3333333333334</v>
      </c>
      <c r="C36" s="158"/>
      <c r="D36" s="158"/>
      <c r="E36" s="158"/>
      <c r="F36" s="158"/>
      <c r="G36" s="158"/>
    </row>
    <row r="37" spans="1:7" ht="12.75">
      <c r="A37" s="297"/>
      <c r="B37" s="158"/>
      <c r="C37" s="158"/>
      <c r="D37" s="158"/>
      <c r="E37" s="158"/>
      <c r="F37" s="158"/>
      <c r="G37" s="158"/>
    </row>
    <row r="38" spans="1:7" ht="13.5" thickBot="1">
      <c r="A38" s="298" t="s">
        <v>55</v>
      </c>
      <c r="B38" s="158">
        <f>(B26-3-1*B9)/(B9+1)</f>
        <v>718.3333333333334</v>
      </c>
      <c r="C38" s="158"/>
      <c r="D38" s="158"/>
      <c r="E38" s="158"/>
      <c r="F38" s="158"/>
      <c r="G38" s="158"/>
    </row>
    <row r="39" spans="1:7" ht="13.5" thickBot="1">
      <c r="A39" s="299"/>
      <c r="B39" s="158"/>
      <c r="C39" s="158"/>
      <c r="D39" s="158"/>
      <c r="E39" s="158"/>
      <c r="F39" s="158"/>
      <c r="G39" s="158"/>
    </row>
    <row r="40" spans="1:7" ht="12.75">
      <c r="A40" s="300" t="s">
        <v>49</v>
      </c>
      <c r="B40" s="158">
        <f>B28-5</f>
        <v>751.5</v>
      </c>
      <c r="C40" s="158"/>
      <c r="D40" s="158">
        <f>D28-5</f>
        <v>750.5</v>
      </c>
      <c r="E40" s="158"/>
      <c r="F40" s="158">
        <f>F28-5</f>
        <v>750.5</v>
      </c>
      <c r="G40" s="158"/>
    </row>
    <row r="41" spans="1:7" ht="12.75">
      <c r="A41" s="301"/>
      <c r="B41" s="158"/>
      <c r="C41" s="158"/>
      <c r="D41" s="158"/>
      <c r="E41" s="158"/>
      <c r="F41" s="158"/>
      <c r="G41" s="158"/>
    </row>
    <row r="42" spans="1:7" ht="12.75">
      <c r="A42" s="294" t="s">
        <v>50</v>
      </c>
      <c r="B42" s="158">
        <f>B28-3</f>
        <v>753.5</v>
      </c>
      <c r="C42" s="158"/>
      <c r="D42" s="158">
        <f>D28-3</f>
        <v>752.5</v>
      </c>
      <c r="E42" s="158"/>
      <c r="F42" s="158">
        <f>F28-3</f>
        <v>752.5</v>
      </c>
      <c r="G42" s="158"/>
    </row>
    <row r="43" spans="1:7" ht="13.5" thickBot="1">
      <c r="A43" s="295"/>
      <c r="B43" s="158"/>
      <c r="C43" s="158"/>
      <c r="D43" s="158"/>
      <c r="E43" s="158"/>
      <c r="F43" s="158"/>
      <c r="G43" s="158"/>
    </row>
    <row r="44" spans="1:5" ht="12.75">
      <c r="A44" s="41"/>
      <c r="B44" s="79"/>
      <c r="C44" s="79"/>
      <c r="D44" s="19"/>
      <c r="E44" s="25"/>
    </row>
    <row r="45" spans="1:4" ht="12.75">
      <c r="A45" s="80"/>
      <c r="B45" s="81"/>
      <c r="C45" s="81"/>
      <c r="D45" s="19"/>
    </row>
    <row r="46" spans="1:4" ht="12.75">
      <c r="A46" s="82"/>
      <c r="B46" s="81"/>
      <c r="C46" s="81"/>
      <c r="D46" s="19"/>
    </row>
    <row r="47" spans="1:4" ht="12.75">
      <c r="A47" s="80"/>
      <c r="B47" s="81"/>
      <c r="C47" s="81"/>
      <c r="D47" s="19"/>
    </row>
  </sheetData>
  <sheetProtection/>
  <mergeCells count="41">
    <mergeCell ref="A40:A41"/>
    <mergeCell ref="B40:C41"/>
    <mergeCell ref="D40:E41"/>
    <mergeCell ref="A33:A34"/>
    <mergeCell ref="B33:B34"/>
    <mergeCell ref="C33:C34"/>
    <mergeCell ref="D33:E34"/>
    <mergeCell ref="A32:G32"/>
    <mergeCell ref="A42:A43"/>
    <mergeCell ref="B42:C43"/>
    <mergeCell ref="D42:E43"/>
    <mergeCell ref="A36:A37"/>
    <mergeCell ref="A38:A39"/>
    <mergeCell ref="A28:A29"/>
    <mergeCell ref="B28:C29"/>
    <mergeCell ref="D28:E29"/>
    <mergeCell ref="A30:A31"/>
    <mergeCell ref="B30:C31"/>
    <mergeCell ref="D30:E31"/>
    <mergeCell ref="C20:C21"/>
    <mergeCell ref="D20:E21"/>
    <mergeCell ref="B22:B25"/>
    <mergeCell ref="C22:C25"/>
    <mergeCell ref="D22:E25"/>
    <mergeCell ref="A26:A27"/>
    <mergeCell ref="F20:G21"/>
    <mergeCell ref="F22:G25"/>
    <mergeCell ref="B26:G27"/>
    <mergeCell ref="F28:G29"/>
    <mergeCell ref="F30:G31"/>
    <mergeCell ref="B17:G18"/>
    <mergeCell ref="A19:G19"/>
    <mergeCell ref="A17:A18"/>
    <mergeCell ref="A20:A25"/>
    <mergeCell ref="B20:B21"/>
    <mergeCell ref="F33:G34"/>
    <mergeCell ref="B35:G35"/>
    <mergeCell ref="B36:G37"/>
    <mergeCell ref="B38:G39"/>
    <mergeCell ref="F40:G41"/>
    <mergeCell ref="F42:G4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V28" sqref="V28"/>
    </sheetView>
  </sheetViews>
  <sheetFormatPr defaultColWidth="9.00390625" defaultRowHeight="12.75"/>
  <sheetData>
    <row r="1" spans="1:18" ht="25.5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R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2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s="2"/>
    </row>
    <row r="4" spans="1:18" ht="12.75">
      <c r="A4" s="1"/>
      <c r="B4" s="1" t="s">
        <v>0</v>
      </c>
      <c r="C4" s="1"/>
      <c r="D4" s="1"/>
      <c r="E4" s="1"/>
      <c r="G4" s="1"/>
      <c r="H4" s="1"/>
      <c r="I4" s="1"/>
      <c r="J4" s="1"/>
      <c r="K4" s="1"/>
      <c r="L4" s="1"/>
      <c r="M4" s="1"/>
      <c r="R4" s="2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N5" s="2"/>
      <c r="R5" s="2"/>
    </row>
    <row r="6" spans="1:18" ht="12.75">
      <c r="A6" s="1"/>
      <c r="B6" s="1"/>
      <c r="C6" s="1"/>
      <c r="D6" s="1"/>
      <c r="E6" s="3" t="s">
        <v>1</v>
      </c>
      <c r="H6" s="2"/>
      <c r="I6" s="1"/>
      <c r="J6" s="1"/>
      <c r="K6" s="3"/>
      <c r="N6" s="2"/>
      <c r="R6" s="2"/>
    </row>
    <row r="7" spans="1:18" ht="12.75">
      <c r="A7" s="1"/>
      <c r="B7" s="1"/>
      <c r="C7" s="1"/>
      <c r="D7" s="1"/>
      <c r="E7" s="3" t="s">
        <v>2</v>
      </c>
      <c r="H7" s="2"/>
      <c r="I7" s="1"/>
      <c r="J7" s="1"/>
      <c r="K7" s="3"/>
      <c r="N7" s="2"/>
      <c r="R7" s="2"/>
    </row>
    <row r="8" spans="1:18" ht="12.75">
      <c r="A8" s="1"/>
      <c r="B8" s="1"/>
      <c r="C8" s="1"/>
      <c r="D8" s="1"/>
      <c r="E8" s="3" t="s">
        <v>3</v>
      </c>
      <c r="H8" s="2"/>
      <c r="I8" s="1"/>
      <c r="J8" s="1"/>
      <c r="K8" s="3"/>
      <c r="N8" s="2"/>
      <c r="R8" s="2"/>
    </row>
    <row r="9" spans="1:18" ht="12.75">
      <c r="A9" s="1"/>
      <c r="B9" s="1"/>
      <c r="C9" s="1"/>
      <c r="D9" s="1"/>
      <c r="E9" s="3" t="s">
        <v>4</v>
      </c>
      <c r="H9" s="2"/>
      <c r="I9" s="1"/>
      <c r="J9" s="1"/>
      <c r="K9" s="4"/>
      <c r="N9" s="2"/>
      <c r="R9" s="2"/>
    </row>
    <row r="10" spans="1:18" ht="12.75">
      <c r="A10" s="1"/>
      <c r="B10" s="1"/>
      <c r="C10" s="1"/>
      <c r="D10" s="1"/>
      <c r="E10" s="4" t="s">
        <v>5</v>
      </c>
      <c r="H10" s="2"/>
      <c r="I10" s="1"/>
      <c r="J10" s="1"/>
      <c r="K10" s="4"/>
      <c r="N10" s="2"/>
      <c r="R10" s="2"/>
    </row>
    <row r="11" spans="1:18" ht="12.75">
      <c r="A11" s="1"/>
      <c r="B11" s="1"/>
      <c r="C11" s="1"/>
      <c r="D11" s="1"/>
      <c r="E11" s="4" t="s">
        <v>6</v>
      </c>
      <c r="H11" s="2"/>
      <c r="I11" s="1"/>
      <c r="J11" s="1"/>
      <c r="K11" s="4"/>
      <c r="N11" s="2"/>
      <c r="R11" s="2"/>
    </row>
    <row r="12" spans="1:18" ht="12.75">
      <c r="A12" s="1"/>
      <c r="B12" s="1"/>
      <c r="C12" s="1"/>
      <c r="D12" s="1"/>
      <c r="E12" s="4" t="s">
        <v>7</v>
      </c>
      <c r="H12" s="2"/>
      <c r="I12" s="1"/>
      <c r="J12" s="1"/>
      <c r="K12" s="5"/>
      <c r="N12" s="2"/>
      <c r="R12" s="2"/>
    </row>
    <row r="13" spans="1:18" ht="12.75">
      <c r="A13" s="1"/>
      <c r="B13" s="1"/>
      <c r="C13" s="1"/>
      <c r="D13" s="1"/>
      <c r="E13" s="5" t="s">
        <v>8</v>
      </c>
      <c r="H13" s="2"/>
      <c r="I13" s="1"/>
      <c r="J13" s="1"/>
      <c r="K13" s="1"/>
      <c r="L13" s="1"/>
      <c r="M13" s="1"/>
      <c r="R13" s="2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2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2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2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2"/>
    </row>
    <row r="18" spans="1:18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2"/>
    </row>
    <row r="19" spans="1:18" ht="13.5" thickBot="1">
      <c r="A19" s="129" t="s">
        <v>9</v>
      </c>
      <c r="B19" s="129"/>
      <c r="C19" s="129"/>
      <c r="D19" s="129"/>
      <c r="E19" s="129"/>
      <c r="F19" s="129"/>
      <c r="G19" s="143" t="s">
        <v>10</v>
      </c>
      <c r="H19" s="144" t="s">
        <v>11</v>
      </c>
      <c r="I19" s="145" t="s">
        <v>12</v>
      </c>
      <c r="J19" s="1"/>
      <c r="K19" s="1"/>
      <c r="L19" s="1"/>
      <c r="M19" s="1"/>
      <c r="R19" s="2"/>
    </row>
    <row r="20" spans="1:19" ht="13.5" thickBot="1">
      <c r="A20" s="129"/>
      <c r="B20" s="129"/>
      <c r="C20" s="129"/>
      <c r="D20" s="129"/>
      <c r="E20" s="129"/>
      <c r="F20" s="129"/>
      <c r="G20" s="143"/>
      <c r="H20" s="144"/>
      <c r="I20" s="145"/>
      <c r="J20" s="6"/>
      <c r="K20" s="6"/>
      <c r="L20" s="6"/>
      <c r="M20" s="6"/>
      <c r="N20" s="6"/>
      <c r="O20" s="6"/>
      <c r="P20" s="6"/>
      <c r="Q20" s="6"/>
      <c r="R20" s="4"/>
      <c r="S20" s="6"/>
    </row>
    <row r="21" spans="1:19" ht="12.75">
      <c r="A21" s="146" t="s">
        <v>88</v>
      </c>
      <c r="B21" s="146"/>
      <c r="C21" s="146"/>
      <c r="D21" s="146"/>
      <c r="E21" s="146"/>
      <c r="F21" s="146"/>
      <c r="G21" s="7">
        <v>1</v>
      </c>
      <c r="H21" s="8">
        <v>2</v>
      </c>
      <c r="I21" s="9">
        <v>3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3.5" thickBot="1">
      <c r="A22" s="148"/>
      <c r="B22" s="148"/>
      <c r="C22" s="148"/>
      <c r="D22" s="148"/>
      <c r="E22" s="148"/>
      <c r="F22" s="148"/>
      <c r="G22" s="10"/>
      <c r="H22" s="11"/>
      <c r="I22" s="12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3.5" thickBot="1">
      <c r="A23" s="6"/>
      <c r="B23" s="6"/>
      <c r="C23" s="6"/>
      <c r="D23" s="6"/>
      <c r="E23" s="6"/>
      <c r="F23" s="6"/>
      <c r="G23" s="6"/>
      <c r="H23" s="26"/>
      <c r="I23" s="6"/>
      <c r="J23" s="6"/>
      <c r="K23" s="6"/>
      <c r="L23" s="6"/>
      <c r="M23" s="22"/>
      <c r="N23" s="6"/>
      <c r="O23" s="22"/>
      <c r="P23" s="22"/>
      <c r="Q23" s="6"/>
      <c r="R23" s="6"/>
      <c r="S23" s="6"/>
    </row>
    <row r="24" spans="1:19" ht="13.5" thickBot="1">
      <c r="A24" s="129" t="s">
        <v>15</v>
      </c>
      <c r="B24" s="129"/>
      <c r="C24" s="129"/>
      <c r="D24" s="129"/>
      <c r="E24" s="129"/>
      <c r="F24" s="129"/>
      <c r="G24" s="307" t="s">
        <v>89</v>
      </c>
      <c r="H24" s="155"/>
      <c r="I24" s="117" t="s">
        <v>90</v>
      </c>
      <c r="J24" s="308"/>
      <c r="K24" s="71"/>
      <c r="L24" s="73"/>
      <c r="M24" s="71"/>
      <c r="N24" s="73"/>
      <c r="O24" s="71"/>
      <c r="P24" s="73"/>
      <c r="Q24" s="22"/>
      <c r="R24" s="22"/>
      <c r="S24" s="6"/>
    </row>
    <row r="25" spans="1:19" ht="13.5" thickBot="1">
      <c r="A25" s="129"/>
      <c r="B25" s="129"/>
      <c r="C25" s="129"/>
      <c r="D25" s="129"/>
      <c r="E25" s="129"/>
      <c r="F25" s="129"/>
      <c r="G25" s="309"/>
      <c r="H25" s="131"/>
      <c r="I25" s="132"/>
      <c r="J25" s="310"/>
      <c r="K25" s="71"/>
      <c r="L25" s="71"/>
      <c r="M25" s="71"/>
      <c r="N25" s="71"/>
      <c r="O25" s="71"/>
      <c r="P25" s="71"/>
      <c r="Q25" s="22"/>
      <c r="R25" s="6"/>
      <c r="S25" s="6"/>
    </row>
    <row r="26" spans="1:19" ht="13.5" thickBot="1">
      <c r="A26" s="129"/>
      <c r="B26" s="129"/>
      <c r="C26" s="129"/>
      <c r="D26" s="129"/>
      <c r="E26" s="129"/>
      <c r="F26" s="129"/>
      <c r="G26" s="309"/>
      <c r="H26" s="131"/>
      <c r="I26" s="132"/>
      <c r="J26" s="310"/>
      <c r="K26" s="71"/>
      <c r="L26" s="71"/>
      <c r="M26" s="71"/>
      <c r="N26" s="71"/>
      <c r="O26" s="71"/>
      <c r="P26" s="71"/>
      <c r="Q26" s="22"/>
      <c r="R26" s="6"/>
      <c r="S26" s="6"/>
    </row>
    <row r="27" spans="1:19" ht="13.5" thickBot="1">
      <c r="A27" s="129"/>
      <c r="B27" s="129"/>
      <c r="C27" s="129"/>
      <c r="D27" s="129"/>
      <c r="E27" s="129"/>
      <c r="F27" s="129"/>
      <c r="G27" s="309"/>
      <c r="H27" s="131"/>
      <c r="I27" s="132"/>
      <c r="J27" s="310"/>
      <c r="K27" s="71"/>
      <c r="L27" s="71"/>
      <c r="M27" s="71"/>
      <c r="N27" s="71"/>
      <c r="O27" s="71"/>
      <c r="P27" s="71"/>
      <c r="Q27" s="22"/>
      <c r="R27" s="6"/>
      <c r="S27" s="6"/>
    </row>
    <row r="28" spans="1:19" ht="13.5" thickBot="1">
      <c r="A28" s="129"/>
      <c r="B28" s="129"/>
      <c r="C28" s="129"/>
      <c r="D28" s="129"/>
      <c r="E28" s="129"/>
      <c r="F28" s="129"/>
      <c r="G28" s="311">
        <v>13</v>
      </c>
      <c r="H28" s="312"/>
      <c r="I28" s="302">
        <v>13</v>
      </c>
      <c r="J28" s="303"/>
      <c r="K28" s="56"/>
      <c r="L28" s="56"/>
      <c r="M28" s="71"/>
      <c r="N28" s="71"/>
      <c r="O28" s="71"/>
      <c r="P28" s="71"/>
      <c r="Q28" s="22"/>
      <c r="R28" s="6"/>
      <c r="S28" s="6"/>
    </row>
    <row r="29" spans="1:19" ht="13.5" thickBot="1">
      <c r="A29" s="6"/>
      <c r="B29" s="6"/>
      <c r="C29" s="6"/>
      <c r="D29" s="6"/>
      <c r="E29" s="6"/>
      <c r="F29" s="6"/>
      <c r="G29" s="6"/>
      <c r="H29" s="6"/>
      <c r="I29" s="6"/>
      <c r="J29" s="22"/>
      <c r="K29" s="22"/>
      <c r="L29" s="22"/>
      <c r="M29" s="22"/>
      <c r="N29" s="22"/>
      <c r="O29" s="22"/>
      <c r="P29" s="22"/>
      <c r="Q29" s="22"/>
      <c r="R29" s="6"/>
      <c r="S29" s="6"/>
    </row>
    <row r="30" spans="1:19" ht="13.5" thickBot="1">
      <c r="A30" s="260" t="s">
        <v>79</v>
      </c>
      <c r="B30" s="261"/>
      <c r="C30" s="261"/>
      <c r="D30" s="261"/>
      <c r="E30" s="261"/>
      <c r="F30" s="150"/>
      <c r="G30" s="147" t="s">
        <v>16</v>
      </c>
      <c r="H30" s="314"/>
      <c r="I30" s="314"/>
      <c r="J30" s="315"/>
      <c r="K30" s="42"/>
      <c r="L30" s="42"/>
      <c r="M30" s="42"/>
      <c r="N30" s="42"/>
      <c r="O30" s="42"/>
      <c r="P30" s="42"/>
      <c r="Q30" s="14"/>
      <c r="R30" s="13"/>
      <c r="S30" s="13"/>
    </row>
    <row r="31" spans="1:19" ht="13.5" thickBot="1">
      <c r="A31" s="262"/>
      <c r="B31" s="263"/>
      <c r="C31" s="263"/>
      <c r="D31" s="263"/>
      <c r="E31" s="263"/>
      <c r="F31" s="153"/>
      <c r="G31" s="88" t="s">
        <v>18</v>
      </c>
      <c r="H31" s="316"/>
      <c r="I31" s="316"/>
      <c r="J31" s="317"/>
      <c r="K31" s="42"/>
      <c r="L31" s="72"/>
      <c r="M31" s="72"/>
      <c r="N31" s="72"/>
      <c r="O31" s="72"/>
      <c r="P31" s="72"/>
      <c r="Q31" s="14"/>
      <c r="R31" s="13"/>
      <c r="S31" s="13"/>
    </row>
    <row r="32" spans="1:19" ht="13.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13"/>
    </row>
    <row r="33" spans="1:19" ht="13.5" thickBot="1">
      <c r="A33" s="120" t="s">
        <v>19</v>
      </c>
      <c r="B33" s="121"/>
      <c r="C33" s="121"/>
      <c r="D33" s="121"/>
      <c r="E33" s="121"/>
      <c r="F33" s="121"/>
      <c r="G33" s="318" t="s">
        <v>20</v>
      </c>
      <c r="H33" s="93"/>
      <c r="I33" s="93"/>
      <c r="J33" s="94"/>
      <c r="K33" s="73"/>
      <c r="L33" s="73"/>
      <c r="M33" s="73"/>
      <c r="N33" s="73"/>
      <c r="O33" s="73"/>
      <c r="P33" s="73"/>
      <c r="Q33" s="22"/>
      <c r="R33" s="4"/>
      <c r="S33" s="6"/>
    </row>
    <row r="34" spans="1:19" ht="12.75">
      <c r="A34" s="264"/>
      <c r="B34" s="265"/>
      <c r="C34" s="265"/>
      <c r="D34" s="265"/>
      <c r="E34" s="265"/>
      <c r="F34" s="265"/>
      <c r="G34" s="319"/>
      <c r="H34" s="320"/>
      <c r="I34" s="320"/>
      <c r="J34" s="321"/>
      <c r="K34" s="73"/>
      <c r="L34" s="73"/>
      <c r="M34" s="73"/>
      <c r="N34" s="73"/>
      <c r="O34" s="73"/>
      <c r="P34" s="73"/>
      <c r="Q34" s="22"/>
      <c r="R34" s="73"/>
      <c r="S34" s="6"/>
    </row>
    <row r="35" spans="1:19" ht="12.75">
      <c r="A35" s="266" t="s">
        <v>23</v>
      </c>
      <c r="B35" s="125"/>
      <c r="C35" s="125"/>
      <c r="D35" s="125"/>
      <c r="E35" s="125"/>
      <c r="F35" s="125"/>
      <c r="G35" s="267" t="s">
        <v>89</v>
      </c>
      <c r="H35" s="268"/>
      <c r="I35" s="126" t="s">
        <v>90</v>
      </c>
      <c r="J35" s="116"/>
      <c r="K35" s="22"/>
      <c r="L35" s="74"/>
      <c r="M35" s="74"/>
      <c r="N35" s="22"/>
      <c r="O35" s="22"/>
      <c r="P35" s="22"/>
      <c r="Q35" s="22"/>
      <c r="R35" s="4"/>
      <c r="S35" s="6"/>
    </row>
    <row r="36" spans="1:19" ht="12.75">
      <c r="A36" s="266"/>
      <c r="B36" s="125"/>
      <c r="C36" s="125"/>
      <c r="D36" s="125"/>
      <c r="E36" s="125"/>
      <c r="F36" s="125"/>
      <c r="G36" s="269"/>
      <c r="H36" s="270"/>
      <c r="I36" s="269"/>
      <c r="J36" s="304"/>
      <c r="K36" s="71"/>
      <c r="L36" s="71"/>
      <c r="M36" s="71"/>
      <c r="N36" s="71"/>
      <c r="O36" s="71"/>
      <c r="P36" s="71"/>
      <c r="Q36" s="22"/>
      <c r="R36" s="73"/>
      <c r="S36" s="6"/>
    </row>
    <row r="37" spans="1:19" ht="12.75">
      <c r="A37" s="266"/>
      <c r="B37" s="125"/>
      <c r="C37" s="125"/>
      <c r="D37" s="125"/>
      <c r="E37" s="125"/>
      <c r="F37" s="125"/>
      <c r="G37" s="255"/>
      <c r="H37" s="271"/>
      <c r="I37" s="255"/>
      <c r="J37" s="305"/>
      <c r="K37" s="71"/>
      <c r="L37" s="71"/>
      <c r="M37" s="71"/>
      <c r="N37" s="71"/>
      <c r="O37" s="71"/>
      <c r="P37" s="71"/>
      <c r="Q37" s="22"/>
      <c r="R37" s="4"/>
      <c r="S37" s="6"/>
    </row>
    <row r="38" spans="1:19" ht="12.75">
      <c r="A38" s="266"/>
      <c r="B38" s="125"/>
      <c r="C38" s="125"/>
      <c r="D38" s="125"/>
      <c r="E38" s="125"/>
      <c r="F38" s="125"/>
      <c r="G38" s="272"/>
      <c r="H38" s="273"/>
      <c r="I38" s="272"/>
      <c r="J38" s="306"/>
      <c r="K38" s="71"/>
      <c r="L38" s="71"/>
      <c r="M38" s="71"/>
      <c r="N38" s="71"/>
      <c r="O38" s="71"/>
      <c r="P38" s="71"/>
      <c r="Q38" s="22"/>
      <c r="R38" s="4"/>
      <c r="S38" s="6"/>
    </row>
    <row r="39" spans="1:19" ht="12.75">
      <c r="A39" s="274" t="s">
        <v>100</v>
      </c>
      <c r="B39" s="113"/>
      <c r="C39" s="113"/>
      <c r="D39" s="113"/>
      <c r="E39" s="113"/>
      <c r="F39" s="113"/>
      <c r="G39" s="126" t="s">
        <v>101</v>
      </c>
      <c r="H39" s="115"/>
      <c r="I39" s="115"/>
      <c r="J39" s="116"/>
      <c r="K39" s="71"/>
      <c r="L39" s="71"/>
      <c r="M39" s="71"/>
      <c r="N39" s="71"/>
      <c r="O39" s="71"/>
      <c r="P39" s="71"/>
      <c r="Q39" s="22"/>
      <c r="R39" s="4"/>
      <c r="S39" s="6"/>
    </row>
    <row r="40" spans="1:19" ht="12.75">
      <c r="A40" s="275" t="s">
        <v>26</v>
      </c>
      <c r="B40" s="111"/>
      <c r="C40" s="111"/>
      <c r="D40" s="111"/>
      <c r="E40" s="111"/>
      <c r="F40" s="111"/>
      <c r="G40" s="276" t="s">
        <v>92</v>
      </c>
      <c r="H40" s="277"/>
      <c r="I40" s="256" t="s">
        <v>92</v>
      </c>
      <c r="J40" s="257"/>
      <c r="K40" s="74"/>
      <c r="L40" s="22"/>
      <c r="M40" s="74"/>
      <c r="N40" s="22"/>
      <c r="O40" s="74"/>
      <c r="P40" s="74"/>
      <c r="Q40" s="22"/>
      <c r="R40" s="4"/>
      <c r="S40" s="6"/>
    </row>
    <row r="41" spans="1:19" ht="12.75">
      <c r="A41" s="278" t="s">
        <v>31</v>
      </c>
      <c r="B41" s="112"/>
      <c r="C41" s="112"/>
      <c r="D41" s="112"/>
      <c r="E41" s="112"/>
      <c r="F41" s="15" t="s">
        <v>32</v>
      </c>
      <c r="G41" s="256" t="s">
        <v>102</v>
      </c>
      <c r="H41" s="313"/>
      <c r="I41" s="313"/>
      <c r="J41" s="257"/>
      <c r="K41" s="71"/>
      <c r="L41" s="71"/>
      <c r="M41" s="71"/>
      <c r="N41" s="71"/>
      <c r="O41" s="71"/>
      <c r="P41" s="71"/>
      <c r="Q41" s="22"/>
      <c r="R41" s="4"/>
      <c r="S41" s="6"/>
    </row>
    <row r="42" spans="1:19" ht="12.75">
      <c r="A42" s="278"/>
      <c r="B42" s="112"/>
      <c r="C42" s="112"/>
      <c r="D42" s="112"/>
      <c r="E42" s="112"/>
      <c r="F42" s="15" t="s">
        <v>33</v>
      </c>
      <c r="G42" s="256" t="s">
        <v>103</v>
      </c>
      <c r="H42" s="313"/>
      <c r="I42" s="313"/>
      <c r="J42" s="257"/>
      <c r="K42" s="71"/>
      <c r="L42" s="71"/>
      <c r="M42" s="71"/>
      <c r="N42" s="71"/>
      <c r="O42" s="71"/>
      <c r="P42" s="71"/>
      <c r="Q42" s="22"/>
      <c r="R42" s="4"/>
      <c r="S42" s="6"/>
    </row>
    <row r="43" spans="1:19" ht="13.5" thickBot="1">
      <c r="A43" s="280" t="s">
        <v>34</v>
      </c>
      <c r="B43" s="110"/>
      <c r="C43" s="110"/>
      <c r="D43" s="110"/>
      <c r="E43" s="110"/>
      <c r="F43" s="15" t="s">
        <v>32</v>
      </c>
      <c r="G43" s="256" t="s">
        <v>96</v>
      </c>
      <c r="H43" s="322"/>
      <c r="I43" s="256" t="s">
        <v>96</v>
      </c>
      <c r="J43" s="322"/>
      <c r="K43" s="22"/>
      <c r="L43" s="22"/>
      <c r="M43" s="22"/>
      <c r="N43" s="22"/>
      <c r="O43" s="22"/>
      <c r="P43" s="22"/>
      <c r="Q43" s="22"/>
      <c r="R43" s="4"/>
      <c r="S43" s="6"/>
    </row>
    <row r="44" spans="1:19" ht="13.5" thickBot="1">
      <c r="A44" s="281"/>
      <c r="B44" s="282"/>
      <c r="C44" s="282"/>
      <c r="D44" s="282"/>
      <c r="E44" s="282"/>
      <c r="F44" s="75" t="s">
        <v>33</v>
      </c>
      <c r="G44" s="323" t="s">
        <v>97</v>
      </c>
      <c r="H44" s="107"/>
      <c r="I44" s="323" t="s">
        <v>97</v>
      </c>
      <c r="J44" s="107"/>
      <c r="K44" s="22"/>
      <c r="L44" s="22"/>
      <c r="M44" s="22"/>
      <c r="N44" s="22"/>
      <c r="O44" s="22"/>
      <c r="P44" s="22"/>
      <c r="Q44" s="22"/>
      <c r="R44" s="4"/>
      <c r="S44" s="6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1"/>
      <c r="M45" s="41"/>
      <c r="R45" s="2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R46" s="2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R47" s="2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R48" s="2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R49" s="2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R50" s="2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R51" s="2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R52" s="2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R53" s="2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R54" s="2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R55" s="2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R56" s="2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R57" s="2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R58" s="2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R59" s="2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R60" s="2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R61" s="2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R62" s="2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R63" s="2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R64" s="2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R65" s="2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R66" s="2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R67" s="2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R68" s="2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R69" s="2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R70" s="2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R71" s="2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R72" s="2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R73" s="2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R74" s="2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R75" s="2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R76" s="2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R77" s="2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R78" s="2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R79" s="2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R80" s="2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R81" s="2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R82" s="2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R83" s="2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R84" s="2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R85" s="2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R86" s="2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R87" s="2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R88" s="2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R89" s="2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R90" s="2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R91" s="2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R92" s="2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R93" s="2"/>
    </row>
  </sheetData>
  <sheetProtection/>
  <mergeCells count="37">
    <mergeCell ref="A43:E44"/>
    <mergeCell ref="G43:H43"/>
    <mergeCell ref="I43:J43"/>
    <mergeCell ref="G44:H44"/>
    <mergeCell ref="I44:J44"/>
    <mergeCell ref="A39:F39"/>
    <mergeCell ref="G39:J39"/>
    <mergeCell ref="A40:F40"/>
    <mergeCell ref="G40:H40"/>
    <mergeCell ref="I40:J40"/>
    <mergeCell ref="A41:E42"/>
    <mergeCell ref="G41:J41"/>
    <mergeCell ref="G42:J42"/>
    <mergeCell ref="A30:F31"/>
    <mergeCell ref="G30:J30"/>
    <mergeCell ref="G31:J31"/>
    <mergeCell ref="A33:F34"/>
    <mergeCell ref="G33:J34"/>
    <mergeCell ref="A35:F38"/>
    <mergeCell ref="G35:H35"/>
    <mergeCell ref="I35:J35"/>
    <mergeCell ref="G36:H38"/>
    <mergeCell ref="I36:J38"/>
    <mergeCell ref="A22:F22"/>
    <mergeCell ref="A24:F28"/>
    <mergeCell ref="G24:H24"/>
    <mergeCell ref="I24:J24"/>
    <mergeCell ref="G25:H27"/>
    <mergeCell ref="I25:J27"/>
    <mergeCell ref="G28:H28"/>
    <mergeCell ref="I28:J28"/>
    <mergeCell ref="A1:M1"/>
    <mergeCell ref="A19:F20"/>
    <mergeCell ref="G19:G20"/>
    <mergeCell ref="H19:H20"/>
    <mergeCell ref="I19:I20"/>
    <mergeCell ref="A21:F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1" width="65.00390625" style="0" customWidth="1"/>
    <col min="2" max="2" width="21.00390625" style="0" customWidth="1"/>
    <col min="3" max="3" width="24.125" style="0" customWidth="1"/>
  </cols>
  <sheetData>
    <row r="1" spans="1:4" ht="12.75">
      <c r="A1" s="1"/>
      <c r="B1" s="1"/>
      <c r="C1" s="1"/>
      <c r="D1" s="17"/>
    </row>
    <row r="2" spans="1:4" ht="12.75">
      <c r="A2" s="1"/>
      <c r="B2" s="1"/>
      <c r="C2" s="1"/>
      <c r="D2" s="17"/>
    </row>
    <row r="3" spans="1:4" ht="12.75">
      <c r="A3" s="1"/>
      <c r="B3" s="1"/>
      <c r="C3" s="1"/>
      <c r="D3" s="17"/>
    </row>
    <row r="4" spans="1:4" ht="12.75">
      <c r="A4" s="1"/>
      <c r="B4" s="1"/>
      <c r="C4" s="1"/>
      <c r="D4" s="17"/>
    </row>
    <row r="5" spans="1:4" ht="12.75">
      <c r="A5" s="1"/>
      <c r="B5" s="1"/>
      <c r="C5" s="1"/>
      <c r="D5" s="17"/>
    </row>
    <row r="6" spans="1:4" ht="12.75">
      <c r="A6" s="37" t="s">
        <v>104</v>
      </c>
      <c r="B6" s="38">
        <v>2400</v>
      </c>
      <c r="C6" s="18"/>
      <c r="D6" s="17"/>
    </row>
    <row r="7" spans="1:4" ht="12.75">
      <c r="A7" s="37" t="s">
        <v>105</v>
      </c>
      <c r="B7" s="38">
        <v>1500</v>
      </c>
      <c r="C7" s="18"/>
      <c r="D7" s="17"/>
    </row>
    <row r="8" spans="1:4" ht="12.75">
      <c r="A8" s="37" t="s">
        <v>39</v>
      </c>
      <c r="B8" s="39">
        <v>3</v>
      </c>
      <c r="C8" s="18"/>
      <c r="D8" s="17"/>
    </row>
    <row r="9" spans="1:4" ht="12.75">
      <c r="A9" s="40" t="s">
        <v>52</v>
      </c>
      <c r="B9" s="38">
        <v>2</v>
      </c>
      <c r="C9" s="18"/>
      <c r="D9" s="17"/>
    </row>
    <row r="10" spans="1:4" ht="12.75">
      <c r="A10" s="40"/>
      <c r="B10" s="38"/>
      <c r="C10" s="18"/>
      <c r="D10" s="17"/>
    </row>
    <row r="11" spans="1:4" ht="12.75">
      <c r="A11" s="40" t="s">
        <v>69</v>
      </c>
      <c r="B11" s="38">
        <v>2</v>
      </c>
      <c r="C11" s="18"/>
      <c r="D11" s="17"/>
    </row>
    <row r="12" spans="1:4" ht="12.75">
      <c r="A12" s="19"/>
      <c r="B12" s="18"/>
      <c r="C12" s="18"/>
      <c r="D12" s="17"/>
    </row>
    <row r="13" spans="1:4" ht="12.75">
      <c r="A13" s="19"/>
      <c r="B13" s="18"/>
      <c r="C13" s="18"/>
      <c r="D13" s="17"/>
    </row>
    <row r="14" spans="1:4" ht="12.75">
      <c r="A14" s="19"/>
      <c r="B14" s="18"/>
      <c r="C14" s="18"/>
      <c r="D14" s="17"/>
    </row>
    <row r="15" spans="1:4" ht="12.75">
      <c r="A15" s="19"/>
      <c r="B15" s="18"/>
      <c r="C15" s="18"/>
      <c r="D15" s="17"/>
    </row>
    <row r="16" spans="1:4" ht="13.5" thickBot="1">
      <c r="A16" s="1"/>
      <c r="B16" s="1"/>
      <c r="C16" s="1"/>
      <c r="D16" s="17"/>
    </row>
    <row r="17" spans="1:4" ht="13.5" thickBot="1">
      <c r="A17" s="197" t="s">
        <v>106</v>
      </c>
      <c r="B17" s="163">
        <f>B7-32</f>
        <v>1468</v>
      </c>
      <c r="C17" s="165"/>
      <c r="D17" s="17"/>
    </row>
    <row r="18" spans="1:5" ht="13.5" thickBot="1">
      <c r="A18" s="249"/>
      <c r="B18" s="231"/>
      <c r="C18" s="233"/>
      <c r="D18" s="83"/>
      <c r="E18" s="83"/>
    </row>
    <row r="19" spans="1:5" ht="13.5" thickBot="1">
      <c r="A19" s="252" t="s">
        <v>98</v>
      </c>
      <c r="B19" s="324"/>
      <c r="C19" s="325"/>
      <c r="D19" s="83"/>
      <c r="E19" s="83"/>
    </row>
    <row r="20" spans="1:5" ht="13.5" thickBot="1">
      <c r="A20" s="250" t="s">
        <v>42</v>
      </c>
      <c r="B20" s="326" t="s">
        <v>89</v>
      </c>
      <c r="C20" s="328" t="s">
        <v>90</v>
      </c>
      <c r="D20" s="83"/>
      <c r="E20" s="83"/>
    </row>
    <row r="21" spans="1:5" ht="13.5" thickBot="1">
      <c r="A21" s="129"/>
      <c r="B21" s="327"/>
      <c r="C21" s="329"/>
      <c r="D21" s="83"/>
      <c r="E21" s="83"/>
    </row>
    <row r="22" spans="1:6" ht="13.5" thickBot="1">
      <c r="A22" s="129"/>
      <c r="B22" s="226"/>
      <c r="C22" s="330"/>
      <c r="D22" s="83"/>
      <c r="E22" s="83"/>
      <c r="F22" s="76"/>
    </row>
    <row r="23" spans="1:6" ht="13.5" thickBot="1">
      <c r="A23" s="129"/>
      <c r="B23" s="227"/>
      <c r="C23" s="331"/>
      <c r="D23" s="83"/>
      <c r="E23" s="83"/>
      <c r="F23" s="76"/>
    </row>
    <row r="24" spans="1:6" ht="13.5" thickBot="1">
      <c r="A24" s="129"/>
      <c r="B24" s="227"/>
      <c r="C24" s="331"/>
      <c r="D24" s="83"/>
      <c r="E24" s="83"/>
      <c r="F24" s="76"/>
    </row>
    <row r="25" spans="1:6" ht="13.5" thickBot="1">
      <c r="A25" s="129"/>
      <c r="B25" s="228"/>
      <c r="C25" s="332"/>
      <c r="D25" s="83"/>
      <c r="E25" s="83"/>
      <c r="F25" s="76"/>
    </row>
    <row r="26" spans="1:6" ht="13.5" thickBot="1">
      <c r="A26" s="197" t="s">
        <v>107</v>
      </c>
      <c r="B26" s="163">
        <f>B6+80</f>
        <v>2480</v>
      </c>
      <c r="C26" s="165"/>
      <c r="D26" s="83"/>
      <c r="E26" s="83"/>
      <c r="F26" s="77"/>
    </row>
    <row r="27" spans="1:6" ht="13.5" thickBot="1">
      <c r="A27" s="197"/>
      <c r="B27" s="166"/>
      <c r="C27" s="168"/>
      <c r="D27" s="83"/>
      <c r="E27" s="83"/>
      <c r="F27" s="76"/>
    </row>
    <row r="28" spans="1:6" ht="13.5" thickBot="1">
      <c r="A28" s="179" t="s">
        <v>45</v>
      </c>
      <c r="B28" s="180">
        <f>($B7+13*($B8-($B8-$B11)))/$B8</f>
        <v>508.6666666666667</v>
      </c>
      <c r="C28" s="182"/>
      <c r="D28" s="83"/>
      <c r="E28" s="83"/>
      <c r="F28" s="76"/>
    </row>
    <row r="29" spans="1:6" ht="12.75">
      <c r="A29" s="179"/>
      <c r="B29" s="333"/>
      <c r="C29" s="334"/>
      <c r="D29" s="83"/>
      <c r="E29" s="83"/>
      <c r="F29" s="76"/>
    </row>
    <row r="30" spans="1:6" ht="13.5" thickBot="1">
      <c r="A30" s="201" t="s">
        <v>68</v>
      </c>
      <c r="B30" s="335">
        <f>B28-26</f>
        <v>482.6666666666667</v>
      </c>
      <c r="C30" s="336"/>
      <c r="D30" s="83"/>
      <c r="E30" s="83"/>
      <c r="F30" s="76"/>
    </row>
    <row r="31" spans="1:6" ht="13.5" thickBot="1">
      <c r="A31" s="202"/>
      <c r="B31" s="238"/>
      <c r="C31" s="240"/>
      <c r="D31" s="83"/>
      <c r="E31" s="83"/>
      <c r="F31" s="76"/>
    </row>
    <row r="32" spans="1:6" ht="13.5" thickBot="1">
      <c r="A32" s="159" t="s">
        <v>46</v>
      </c>
      <c r="B32" s="191"/>
      <c r="C32" s="192"/>
      <c r="D32" s="83"/>
      <c r="E32" s="83"/>
      <c r="F32" s="76"/>
    </row>
    <row r="33" spans="1:6" ht="13.5" thickBot="1">
      <c r="A33" s="337" t="s">
        <v>42</v>
      </c>
      <c r="B33" s="211" t="s">
        <v>89</v>
      </c>
      <c r="C33" s="173" t="s">
        <v>90</v>
      </c>
      <c r="D33" s="83"/>
      <c r="E33" s="83"/>
      <c r="F33" s="76"/>
    </row>
    <row r="34" spans="1:6" ht="13.5" thickBot="1">
      <c r="A34" s="338"/>
      <c r="B34" s="212"/>
      <c r="C34" s="175"/>
      <c r="D34" s="83"/>
      <c r="E34" s="83"/>
      <c r="F34" s="76"/>
    </row>
    <row r="35" spans="1:6" ht="13.5" thickBot="1">
      <c r="A35" s="78" t="s">
        <v>47</v>
      </c>
      <c r="B35" s="339" t="s">
        <v>48</v>
      </c>
      <c r="C35" s="161"/>
      <c r="D35" s="83"/>
      <c r="E35" s="83"/>
      <c r="F35" s="76"/>
    </row>
    <row r="36" spans="1:6" ht="13.5" thickBot="1">
      <c r="A36" s="340" t="s">
        <v>54</v>
      </c>
      <c r="B36" s="186">
        <f>(B26-5-3*B9)/(B9+1)</f>
        <v>823</v>
      </c>
      <c r="C36" s="236"/>
      <c r="D36" s="83"/>
      <c r="E36" s="83"/>
      <c r="F36" s="76"/>
    </row>
    <row r="37" spans="1:6" ht="12.75">
      <c r="A37" s="341"/>
      <c r="B37" s="177"/>
      <c r="C37" s="234"/>
      <c r="D37" s="83"/>
      <c r="E37" s="83"/>
      <c r="F37" s="76"/>
    </row>
    <row r="38" spans="1:6" ht="13.5" thickBot="1">
      <c r="A38" s="342" t="s">
        <v>55</v>
      </c>
      <c r="B38" s="177">
        <f>(B26-3-1*B9)/(B9+1)</f>
        <v>825</v>
      </c>
      <c r="C38" s="234"/>
      <c r="D38" s="83"/>
      <c r="E38" s="83"/>
      <c r="F38" s="76"/>
    </row>
    <row r="39" spans="1:6" ht="13.5" thickBot="1">
      <c r="A39" s="343"/>
      <c r="B39" s="178"/>
      <c r="C39" s="235"/>
      <c r="D39" s="83"/>
      <c r="E39" s="83"/>
      <c r="F39" s="76"/>
    </row>
    <row r="40" spans="1:6" ht="12.75">
      <c r="A40" s="344" t="s">
        <v>49</v>
      </c>
      <c r="B40" s="186">
        <f>(B30+19-3*$B10)/($B10+1)</f>
        <v>501.6666666666667</v>
      </c>
      <c r="C40" s="236"/>
      <c r="D40" s="83"/>
      <c r="E40" s="83"/>
      <c r="F40" s="76"/>
    </row>
    <row r="41" spans="1:6" ht="12.75">
      <c r="A41" s="345"/>
      <c r="B41" s="177"/>
      <c r="C41" s="234"/>
      <c r="D41" s="83"/>
      <c r="E41" s="83"/>
      <c r="F41" s="76"/>
    </row>
    <row r="42" spans="1:6" ht="12.75">
      <c r="A42" s="346" t="s">
        <v>50</v>
      </c>
      <c r="B42" s="177">
        <f>(B30+21-1*$B10)/($B10+1)</f>
        <v>503.6666666666667</v>
      </c>
      <c r="C42" s="234"/>
      <c r="D42" s="83"/>
      <c r="E42" s="83"/>
      <c r="F42" s="76"/>
    </row>
    <row r="43" spans="1:6" ht="13.5" thickBot="1">
      <c r="A43" s="347"/>
      <c r="B43" s="178"/>
      <c r="C43" s="235"/>
      <c r="D43" s="83"/>
      <c r="E43" s="83"/>
      <c r="F43" s="76"/>
    </row>
    <row r="44" spans="1:5" ht="12.75">
      <c r="A44" s="41"/>
      <c r="B44" s="79"/>
      <c r="C44" s="79"/>
      <c r="D44" s="19"/>
      <c r="E44" s="25"/>
    </row>
    <row r="45" spans="1:4" ht="12.75">
      <c r="A45" s="80"/>
      <c r="B45" s="81"/>
      <c r="C45" s="81"/>
      <c r="D45" s="19"/>
    </row>
    <row r="46" spans="1:4" ht="12.75">
      <c r="A46" s="82"/>
      <c r="B46" s="81"/>
      <c r="C46" s="81"/>
      <c r="D46" s="19"/>
    </row>
    <row r="47" spans="1:4" ht="12.75">
      <c r="A47" s="80"/>
      <c r="B47" s="81"/>
      <c r="C47" s="81"/>
      <c r="D47" s="19"/>
    </row>
    <row r="48" spans="1:4" ht="12.75">
      <c r="A48" s="82"/>
      <c r="B48" s="81"/>
      <c r="C48" s="81"/>
      <c r="D48" s="19"/>
    </row>
    <row r="49" spans="1:4" ht="12.75">
      <c r="A49" s="79"/>
      <c r="B49" s="81"/>
      <c r="C49" s="81"/>
      <c r="D49" s="19"/>
    </row>
    <row r="50" spans="1:4" ht="12.75">
      <c r="A50" s="79"/>
      <c r="B50" s="81"/>
      <c r="C50" s="81"/>
      <c r="D50" s="19"/>
    </row>
    <row r="51" spans="1:4" ht="12.75">
      <c r="A51" s="82"/>
      <c r="B51" s="81"/>
      <c r="C51" s="81"/>
      <c r="D51" s="19"/>
    </row>
    <row r="52" spans="1:4" ht="12.75">
      <c r="A52" s="82"/>
      <c r="B52" s="81"/>
      <c r="C52" s="81"/>
      <c r="D52" s="19"/>
    </row>
    <row r="53" spans="1:4" ht="12.75">
      <c r="A53" s="84"/>
      <c r="B53" s="24"/>
      <c r="C53" s="24"/>
      <c r="D53" s="19"/>
    </row>
    <row r="54" spans="1:4" ht="12.75">
      <c r="A54" s="43"/>
      <c r="B54" s="30"/>
      <c r="C54" s="30"/>
      <c r="D54" s="17"/>
    </row>
    <row r="55" spans="1:4" ht="12.75">
      <c r="A55" s="1"/>
      <c r="B55" s="1"/>
      <c r="C55" s="1"/>
      <c r="D55" s="17"/>
    </row>
    <row r="56" spans="1:4" ht="12.75">
      <c r="A56" s="1"/>
      <c r="B56" s="1"/>
      <c r="C56" s="1"/>
      <c r="D56" s="17"/>
    </row>
    <row r="57" spans="1:4" ht="12.75">
      <c r="A57" s="1"/>
      <c r="B57" s="1"/>
      <c r="C57" s="1"/>
      <c r="D57" s="17"/>
    </row>
    <row r="58" spans="1:4" ht="12.75">
      <c r="A58" s="1"/>
      <c r="B58" s="1"/>
      <c r="C58" s="1"/>
      <c r="D58" s="17"/>
    </row>
    <row r="59" spans="1:4" ht="12.75">
      <c r="A59" s="1"/>
      <c r="B59" s="1"/>
      <c r="C59" s="1"/>
      <c r="D59" s="17"/>
    </row>
    <row r="60" spans="1:4" ht="12.75">
      <c r="A60" s="1"/>
      <c r="B60" s="1"/>
      <c r="C60" s="1"/>
      <c r="D60" s="17"/>
    </row>
    <row r="61" spans="1:4" ht="12.75">
      <c r="A61" s="1"/>
      <c r="B61" s="1"/>
      <c r="C61" s="1"/>
      <c r="D61" s="17"/>
    </row>
  </sheetData>
  <sheetProtection/>
  <mergeCells count="27">
    <mergeCell ref="A38:A39"/>
    <mergeCell ref="B38:C39"/>
    <mergeCell ref="A40:A41"/>
    <mergeCell ref="B40:C41"/>
    <mergeCell ref="A42:A43"/>
    <mergeCell ref="B42:C43"/>
    <mergeCell ref="A32:C32"/>
    <mergeCell ref="A33:A34"/>
    <mergeCell ref="B33:B34"/>
    <mergeCell ref="C33:C34"/>
    <mergeCell ref="B35:C35"/>
    <mergeCell ref="A36:A37"/>
    <mergeCell ref="B36:C37"/>
    <mergeCell ref="A26:A27"/>
    <mergeCell ref="B26:C27"/>
    <mergeCell ref="A28:A29"/>
    <mergeCell ref="B28:C29"/>
    <mergeCell ref="A30:A31"/>
    <mergeCell ref="B30:C31"/>
    <mergeCell ref="A17:A18"/>
    <mergeCell ref="B17:C18"/>
    <mergeCell ref="A19:C19"/>
    <mergeCell ref="A20:A25"/>
    <mergeCell ref="B20:B21"/>
    <mergeCell ref="C20:C21"/>
    <mergeCell ref="B22:B25"/>
    <mergeCell ref="C22:C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ГИА</cp:lastModifiedBy>
  <cp:lastPrinted>2019-03-01T07:46:15Z</cp:lastPrinted>
  <dcterms:created xsi:type="dcterms:W3CDTF">2019-02-26T14:41:43Z</dcterms:created>
  <dcterms:modified xsi:type="dcterms:W3CDTF">2022-05-17T14:54:38Z</dcterms:modified>
  <cp:category/>
  <cp:version/>
  <cp:contentType/>
  <cp:contentStatus/>
</cp:coreProperties>
</file>